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352D6CBC-4A45-4EFD-A5DD-05BCC14DC552}" xr6:coauthVersionLast="45" xr6:coauthVersionMax="45" xr10:uidLastSave="{00000000-0000-0000-0000-000000000000}"/>
  <workbookProtection workbookAlgorithmName="SHA-512" workbookHashValue="kn9Xb0gNs8Kn5im8xPHN3gwtNc4DimlG+OJePfe0lTL7EmFtQBEAdRE6xH832G8HHHTMnhvxL0CKxqTKWzH/oA==" workbookSaltValue="fGyVwpUAU0KecAHA0EAakg==" workbookSpinCount="100000" lockStructure="1"/>
  <bookViews>
    <workbookView xWindow="-120" yWindow="-120" windowWidth="20730" windowHeight="11160" activeTab="1" xr2:uid="{00000000-000D-0000-FFFF-FFFF00000000}"/>
  </bookViews>
  <sheets>
    <sheet name="OBS INICIAL" sheetId="10" r:id="rId1"/>
    <sheet name="DESPESAS ADMINISTRATIVAS" sheetId="4" r:id="rId2"/>
    <sheet name="CUSTOS DO SERVIÇO" sheetId="1" r:id="rId3"/>
    <sheet name="PRODUÇÃO E PRODUTIVIDADE" sheetId="5" r:id="rId4"/>
    <sheet name="PREÇO DE VENDA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7" i="4" l="1"/>
  <c r="F25" i="4" l="1"/>
  <c r="E25" i="4"/>
  <c r="D25" i="4"/>
  <c r="G25" i="4" s="1"/>
  <c r="E161" i="5" l="1"/>
  <c r="E132" i="5"/>
  <c r="E112" i="5"/>
  <c r="E96" i="5"/>
  <c r="E72" i="5"/>
  <c r="E178" i="5" s="1"/>
  <c r="E50" i="5"/>
  <c r="C35" i="1" l="1"/>
  <c r="C29" i="1"/>
  <c r="D8" i="4" l="1"/>
  <c r="C18" i="1" l="1"/>
  <c r="C9" i="1"/>
  <c r="D54" i="4"/>
  <c r="G22" i="4"/>
  <c r="C38" i="1" l="1"/>
  <c r="C7" i="9" s="1"/>
  <c r="D161" i="5"/>
  <c r="F24" i="4"/>
  <c r="E24" i="4"/>
  <c r="G13" i="4"/>
  <c r="G50" i="4"/>
  <c r="D96" i="5"/>
  <c r="D72" i="5"/>
  <c r="D50" i="5"/>
  <c r="G15" i="4" l="1"/>
  <c r="D132" i="5"/>
  <c r="D112" i="5"/>
  <c r="D178" i="5" s="1"/>
  <c r="C12" i="9" s="1"/>
  <c r="C14" i="9" l="1"/>
  <c r="C13" i="9"/>
  <c r="G64" i="4"/>
  <c r="F63" i="4"/>
  <c r="D63" i="4"/>
  <c r="E63" i="4"/>
  <c r="G56" i="4"/>
  <c r="G55" i="4"/>
  <c r="F54" i="4"/>
  <c r="E54" i="4"/>
  <c r="G53" i="4"/>
  <c r="G52" i="4"/>
  <c r="G51" i="4"/>
  <c r="G49" i="4"/>
  <c r="D48" i="4"/>
  <c r="G48" i="4" s="1"/>
  <c r="G41" i="4"/>
  <c r="G40" i="4"/>
  <c r="G39" i="4"/>
  <c r="G38" i="4"/>
  <c r="G37" i="4"/>
  <c r="G36" i="4"/>
  <c r="G35" i="4"/>
  <c r="G33" i="4"/>
  <c r="G32" i="4"/>
  <c r="F34" i="4"/>
  <c r="E34" i="4"/>
  <c r="D34" i="4"/>
  <c r="D12" i="4"/>
  <c r="D10" i="4"/>
  <c r="C17" i="9" l="1"/>
  <c r="G11" i="4"/>
  <c r="F11" i="4"/>
  <c r="G7" i="4"/>
  <c r="F7" i="4"/>
  <c r="C16" i="9"/>
  <c r="C19" i="1"/>
  <c r="C30" i="1"/>
  <c r="C10" i="1"/>
  <c r="G63" i="4"/>
  <c r="G66" i="4" s="1"/>
  <c r="I77" i="5"/>
  <c r="I55" i="5"/>
  <c r="I165" i="5"/>
  <c r="I156" i="5"/>
  <c r="I117" i="5"/>
  <c r="I101" i="5"/>
  <c r="I25" i="5"/>
  <c r="C36" i="1"/>
  <c r="G34" i="4"/>
  <c r="G43" i="4" s="1"/>
  <c r="I178" i="5" l="1"/>
  <c r="D24" i="4" l="1"/>
  <c r="G24" i="4" s="1"/>
  <c r="G27" i="4" l="1"/>
  <c r="G54" i="4" l="1"/>
  <c r="G58" i="4" l="1"/>
  <c r="G68" i="4" s="1"/>
  <c r="H25" i="4" l="1"/>
  <c r="H24" i="4"/>
  <c r="H22" i="4"/>
  <c r="H27" i="4" s="1"/>
  <c r="C4" i="9"/>
  <c r="C5" i="9" s="1"/>
  <c r="C21" i="9" s="1"/>
  <c r="C23" i="9" s="1"/>
  <c r="C25" i="9" s="1"/>
  <c r="C27" i="9" s="1"/>
  <c r="C29" i="9" s="1"/>
  <c r="H50" i="4"/>
  <c r="H52" i="4"/>
  <c r="H64" i="4"/>
  <c r="H40" i="4"/>
  <c r="H49" i="4"/>
  <c r="H55" i="4"/>
  <c r="H32" i="4"/>
  <c r="H63" i="4"/>
  <c r="H37" i="4"/>
  <c r="H13" i="4"/>
  <c r="H53" i="4"/>
  <c r="H36" i="4"/>
  <c r="H41" i="4"/>
  <c r="H48" i="4"/>
  <c r="H38" i="4"/>
  <c r="H33" i="4"/>
  <c r="H56" i="4"/>
  <c r="H39" i="4"/>
  <c r="H51" i="4"/>
  <c r="H35" i="4"/>
  <c r="H34" i="4"/>
  <c r="H54" i="4"/>
  <c r="H15" i="4" l="1"/>
  <c r="H58" i="4"/>
  <c r="H66" i="4"/>
  <c r="H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4" authorId="0" shapeId="0" xr:uid="{00000000-0006-0000-0100-000001000000}">
      <text>
        <r>
          <rPr>
            <sz val="9"/>
            <color indexed="81"/>
            <rFont val="Tahoma"/>
            <family val="2"/>
          </rPr>
          <t>Valor a ser preenchido de acordo com a divisão de trabalho estabelecida por você (obs.: pode variar de projeto a projeto). 
Ex: arquiteto trabalhará 50% (etapas preliminares, projeto executivo e monitoramento das demais etapas), e estagiário 50% (desenho das demais etapas).</t>
        </r>
      </text>
    </comment>
    <comment ref="A7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Obs.: Despesas de mão-de-obra direta (neste ex., arquiteto e estagiário) entrarão à parte no cálculo do preço de venda, ou seja, não serão contabilizadas dentro das despesas administrativas.
Motivo: para ser possível considerar o percentual de horário produtivo por profissional. 
Acompanhe as aulas. 
</t>
        </r>
      </text>
    </comment>
    <comment ref="D7" authorId="0" shapeId="0" xr:uid="{00000000-0006-0000-0100-000003000000}">
      <text>
        <r>
          <rPr>
            <sz val="9"/>
            <color indexed="81"/>
            <rFont val="Tahoma"/>
            <family val="2"/>
          </rPr>
          <t>Piso salarial arquiteto: conforme Lei Nº 5.194/1966, Nº 4.950-A/1966 e Resolução CAU/BR 38/2012
(Salário mínimo 2020: R$ 1.045,00)</t>
        </r>
      </text>
    </comment>
    <comment ref="F7" authorId="0" shapeId="0" xr:uid="{00000000-0006-0000-0100-000004000000}">
      <text>
        <r>
          <rPr>
            <sz val="9"/>
            <color indexed="81"/>
            <rFont val="Tahoma"/>
            <family val="2"/>
          </rPr>
          <t>Quantidade de horas produtivas/mês: 148,74h 
(conforme CAU/BR)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Considerar a distribuição de gastos anuais por 12 meses para evitar meses com despesa muito elevada. </t>
        </r>
      </text>
    </comment>
    <comment ref="D8" authorId="0" shapeId="0" xr:uid="{00000000-0006-0000-0100-000006000000}">
      <text>
        <r>
          <rPr>
            <sz val="9"/>
            <color indexed="81"/>
            <rFont val="Tahoma"/>
            <family val="2"/>
          </rPr>
          <t>Valor líquido (com descontos). Cálculo com base em: https://www.calculador.com.br/</t>
        </r>
      </text>
    </comment>
    <comment ref="B9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Considerar a distribuição de gastos anuais por 12 meses para evitar meses com despesa muito elevada. </t>
        </r>
      </text>
    </comment>
    <comment ref="D9" authorId="0" shapeId="0" xr:uid="{00000000-0006-0000-0100-000008000000}">
      <text>
        <r>
          <rPr>
            <sz val="9"/>
            <color indexed="81"/>
            <rFont val="Tahoma"/>
            <family val="2"/>
          </rPr>
          <t>Valor líquido (com descontos). Cálculo com base em: https://www.calculador.com.br/</t>
        </r>
      </text>
    </comment>
    <comment ref="B10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Considerar a distribuição de gastos anuais por 12 meses para evitar meses com despesa muito elevada. </t>
        </r>
      </text>
    </comment>
    <comment ref="D10" authorId="0" shapeId="0" xr:uid="{00000000-0006-0000-0100-00000A000000}">
      <text>
        <r>
          <rPr>
            <sz val="9"/>
            <color indexed="81"/>
            <rFont val="Tahoma"/>
            <family val="2"/>
          </rPr>
          <t>Valor líquido (com descontos). Cálculo com base em: https://www.calculador.com.br/</t>
        </r>
      </text>
    </comment>
    <comment ref="A11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"O estagiário é regido por lei específica (Lei nº 11.788/2008), diferente da CLT. Logo, não cria vínculo empregatício de qualquer natureza com a empresa concedente do estágio. Desta forma, quando termina o estágio, o estagiário não tem direito ao aviso prévio, tampouco ao 13º, ao pagamento de férias, multa de FGTS (até porque não recolhe o FGTS mensal) ou seguro-desemprego."
Fonte: https://exame.abril.com.br/carreira/estagiarios-tem-os-mesmos-direitos-que-funcionarios/ 
</t>
        </r>
      </text>
    </comment>
    <comment ref="D11" authorId="0" shapeId="0" xr:uid="{00000000-0006-0000-0100-00000C000000}">
      <text>
        <r>
          <rPr>
            <sz val="9"/>
            <color indexed="81"/>
            <rFont val="Tahoma"/>
            <family val="2"/>
          </rPr>
          <t>Salário mínimo 2020: R$ 1.045,00</t>
        </r>
      </text>
    </comment>
    <comment ref="F11" authorId="0" shapeId="0" xr:uid="{00000000-0006-0000-0100-00000D000000}">
      <text>
        <r>
          <rPr>
            <sz val="9"/>
            <color indexed="81"/>
            <rFont val="Tahoma"/>
            <family val="2"/>
          </rPr>
          <t>Quantidade de horas produtivas/mês: 148,74h 
(conforme CAU/BR) dividido por 2=74,37 
(considerando metade da jornada do arquiteto)</t>
        </r>
      </text>
    </comment>
    <comment ref="D12" authorId="0" shapeId="0" xr:uid="{00000000-0006-0000-0100-00000E000000}">
      <text>
        <r>
          <rPr>
            <sz val="9"/>
            <color indexed="81"/>
            <rFont val="Tahoma"/>
            <family val="2"/>
          </rPr>
          <t>Valor vale transporte: R$4,50
Ida e volta (x2): R$9,00
Média de 20 dias/mês (x20): R$180,00</t>
        </r>
      </text>
    </comment>
    <comment ref="I20" authorId="0" shapeId="0" xr:uid="{00000000-0006-0000-0100-00000F000000}">
      <text>
        <r>
          <rPr>
            <sz val="9"/>
            <color indexed="81"/>
            <rFont val="Tahoma"/>
            <family val="2"/>
          </rPr>
          <t>Calculado após valor final do serviço. Acompanhe as aulas.</t>
        </r>
      </text>
    </comment>
    <comment ref="A21" authorId="0" shapeId="0" xr:uid="{00000000-0006-0000-0100-000010000000}">
      <text>
        <r>
          <rPr>
            <sz val="9"/>
            <color indexed="81"/>
            <rFont val="Tahoma"/>
            <family val="2"/>
          </rPr>
          <t>RPA (Recibo do Profissional Autônomo) para profissionais autônomos</t>
        </r>
      </text>
    </comment>
    <comment ref="D22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Cálculo com base em: https://www.calculador.com.br/
</t>
        </r>
      </text>
    </comment>
    <comment ref="B24" authorId="0" shapeId="0" xr:uid="{00000000-0006-0000-0100-000012000000}">
      <text>
        <r>
          <rPr>
            <sz val="9"/>
            <color indexed="81"/>
            <rFont val="Tahoma"/>
            <family val="2"/>
          </rPr>
          <t xml:space="preserve">Considerar a distribuição de gastos anuais por 12 meses para evitar meses com despesa muito elevada. </t>
        </r>
      </text>
    </comment>
    <comment ref="D24" authorId="0" shapeId="0" xr:uid="{00000000-0006-0000-0100-000013000000}">
      <text>
        <r>
          <rPr>
            <sz val="9"/>
            <color indexed="81"/>
            <rFont val="Tahoma"/>
            <family val="2"/>
          </rPr>
          <t>Valor considerado de anuidade do CAU: R$514,27</t>
        </r>
      </text>
    </comment>
    <comment ref="E24" authorId="0" shapeId="0" xr:uid="{00000000-0006-0000-0100-000014000000}">
      <text>
        <r>
          <rPr>
            <sz val="9"/>
            <color indexed="81"/>
            <rFont val="Tahoma"/>
            <family val="2"/>
          </rPr>
          <t>Valor considerado de anuidade do CAU: R$514,27</t>
        </r>
      </text>
    </comment>
    <comment ref="F24" authorId="0" shapeId="0" xr:uid="{00000000-0006-0000-0100-000015000000}">
      <text>
        <r>
          <rPr>
            <sz val="9"/>
            <color indexed="81"/>
            <rFont val="Tahoma"/>
            <family val="2"/>
          </rPr>
          <t>Valor considerado de anuidade do CAU: R$514,27</t>
        </r>
      </text>
    </comment>
    <comment ref="B25" authorId="0" shapeId="0" xr:uid="{00000000-0006-0000-0100-000016000000}">
      <text>
        <r>
          <rPr>
            <sz val="9"/>
            <color indexed="81"/>
            <rFont val="Tahoma"/>
            <family val="2"/>
          </rPr>
          <t xml:space="preserve">Considerar a distribuição de gastos anuais por 12 meses para evitar meses com despesa muito elevada. </t>
        </r>
      </text>
    </comment>
    <comment ref="D25" authorId="0" shapeId="0" xr:uid="{00000000-0006-0000-0100-000017000000}">
      <text>
        <r>
          <rPr>
            <sz val="9"/>
            <color indexed="81"/>
            <rFont val="Tahoma"/>
            <family val="2"/>
          </rPr>
          <t>Valor considerado de anuidade do CAU: R$514,27</t>
        </r>
      </text>
    </comment>
    <comment ref="E25" authorId="0" shapeId="0" xr:uid="{00000000-0006-0000-0100-000018000000}">
      <text>
        <r>
          <rPr>
            <sz val="9"/>
            <color indexed="81"/>
            <rFont val="Tahoma"/>
            <family val="2"/>
          </rPr>
          <t>Valor considerado de anuidade do CAU: R$514,27</t>
        </r>
      </text>
    </comment>
    <comment ref="F25" authorId="0" shapeId="0" xr:uid="{00000000-0006-0000-0100-000019000000}">
      <text>
        <r>
          <rPr>
            <sz val="9"/>
            <color indexed="81"/>
            <rFont val="Tahoma"/>
            <family val="2"/>
          </rPr>
          <t>Valor considerado de anuidade do CAU: R$514,27</t>
        </r>
      </text>
    </comment>
    <comment ref="B34" authorId="0" shapeId="0" xr:uid="{00000000-0006-0000-0100-00001A000000}">
      <text>
        <r>
          <rPr>
            <sz val="9"/>
            <color indexed="81"/>
            <rFont val="Tahoma"/>
            <family val="2"/>
          </rPr>
          <t xml:space="preserve">Considerar a distribuição de gastos anuais por 12 meses para evitar meses com despesa muito elevada. </t>
        </r>
      </text>
    </comment>
    <comment ref="A54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Considerado 2 softwares </t>
        </r>
      </text>
    </comment>
    <comment ref="B54" authorId="0" shapeId="0" xr:uid="{00000000-0006-0000-0100-00001C000000}">
      <text>
        <r>
          <rPr>
            <sz val="9"/>
            <color indexed="81"/>
            <rFont val="Tahoma"/>
            <family val="2"/>
          </rPr>
          <t xml:space="preserve">Considerar a distribuição de gastos anuais por 12 meses para evitar meses com despesa muito elevada. </t>
        </r>
      </text>
    </comment>
    <comment ref="D63" authorId="0" shapeId="0" xr:uid="{00000000-0006-0000-0100-00001D000000}">
      <text>
        <r>
          <rPr>
            <sz val="9"/>
            <color indexed="81"/>
            <rFont val="Tahoma"/>
            <family val="2"/>
          </rPr>
          <t>Fórmula: valor combustível x km percorrido diariamente / desempenho do automóvel. Por fim, multiplica-se o valor encontrado pela quantidade de dias do mês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Fernanda</author>
  </authors>
  <commentList>
    <comment ref="A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Obs.: na tabela de custos não foi considerado coluna de "Média mensal (R$)", uma vez que deve-se trabalhar com os custos específicos de cada projeto. </t>
        </r>
      </text>
    </comment>
    <comment ref="A8" authorId="0" shapeId="0" xr:uid="{00000000-0006-0000-0200-000002000000}">
      <text>
        <r>
          <rPr>
            <sz val="9"/>
            <color indexed="81"/>
            <rFont val="Tahoma"/>
            <family val="2"/>
          </rPr>
          <t>Registro de Responsabilidade Técnica</t>
        </r>
      </text>
    </comment>
    <comment ref="A13" authorId="0" shapeId="0" xr:uid="{00000000-0006-0000-0200-000003000000}">
      <text>
        <r>
          <rPr>
            <sz val="9"/>
            <color indexed="81"/>
            <rFont val="Tahoma"/>
            <family val="2"/>
          </rPr>
          <t>Para clientes que fizerem o pagamento passando cartão (se sua empresa oferece essa possibilidade)</t>
        </r>
      </text>
    </comment>
    <comment ref="A14" authorId="1" shapeId="0" xr:uid="{00000000-0006-0000-0200-000004000000}">
      <text>
        <r>
          <rPr>
            <sz val="9"/>
            <color indexed="81"/>
            <rFont val="Tahoma"/>
            <charset val="1"/>
          </rPr>
          <t xml:space="preserve">Considerar impressões e plotagens que não são as oficiais, aquelas que já costumamos passar para o cliente.
</t>
        </r>
      </text>
    </comment>
    <comment ref="A23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Considerar em caso do arquiteto ter que se deslocar ao local de reunião. </t>
        </r>
      </text>
    </comment>
    <comment ref="A24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Valor combustível x km percorrido / desempenho do automóvel. </t>
        </r>
      </text>
    </comment>
    <comment ref="A25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Valor combustível x km percorrido / desempenho do automóvel. </t>
        </r>
      </text>
    </comment>
    <comment ref="A26" authorId="0" shapeId="0" xr:uid="{00000000-0006-0000-0200-000008000000}">
      <text>
        <r>
          <rPr>
            <sz val="9"/>
            <color indexed="81"/>
            <rFont val="Tahoma"/>
            <family val="2"/>
          </rPr>
          <t xml:space="preserve">Valor combustível x km percorrido / desempenho do automóvel.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20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No caso hipotético do usuário optar pelo parcelamento de honorários conforme entregas e complexidade de etapas. </t>
        </r>
      </text>
    </comment>
    <comment ref="B75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Sugestão: modificações e revisões solicitadas pelo cliente </t>
        </r>
        <r>
          <rPr>
            <b/>
            <sz val="9"/>
            <color indexed="81"/>
            <rFont val="Tahoma"/>
            <family val="2"/>
          </rPr>
          <t>APÓS</t>
        </r>
        <r>
          <rPr>
            <sz val="9"/>
            <color indexed="81"/>
            <rFont val="Tahoma"/>
            <family val="2"/>
          </rPr>
          <t xml:space="preserve"> a etapa de Anteprojeto podem ser cobradas a parte, com base nas horas técnicas de produção que a solicitação demandar. 
Importante: deixar isso claro para o cliente logo no início da relação de trabalho. </t>
        </r>
      </text>
    </comment>
    <comment ref="B110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De solicitação órgão oficial </t>
        </r>
      </text>
    </comment>
    <comment ref="D178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Sugestão: considerar ao final do total de horas de todas as etapas o acréscimo de cerca de 10% de horas para imprevistos.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2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Aba criada para o usuário ter o controle geral das métricas necessárias na formulação do preço de venda. 
Obs.: todo o passo-a-passo está retradado em aula. </t>
        </r>
      </text>
    </comment>
    <comment ref="C4" authorId="0" shapeId="0" xr:uid="{00000000-0006-0000-0400-000002000000}">
      <text>
        <r>
          <rPr>
            <sz val="9"/>
            <color indexed="81"/>
            <rFont val="Tahoma"/>
            <family val="2"/>
          </rPr>
          <t>Ver tabela "Despesas Administrativas"</t>
        </r>
      </text>
    </comment>
    <comment ref="C5" authorId="0" shapeId="0" xr:uid="{00000000-0006-0000-0400-000003000000}">
      <text>
        <r>
          <rPr>
            <sz val="9"/>
            <color indexed="81"/>
            <rFont val="Tahoma"/>
            <family val="2"/>
          </rPr>
          <t>(Despesa Administrativa Total / Capacidade Produtiva) x Tempo de produção do projeto</t>
        </r>
      </text>
    </comment>
    <comment ref="C19" authorId="0" shapeId="0" xr:uid="{00000000-0006-0000-0400-000004000000}">
      <text>
        <r>
          <rPr>
            <sz val="9"/>
            <color indexed="81"/>
            <rFont val="Tahoma"/>
            <family val="2"/>
          </rPr>
          <t xml:space="preserve">Arquiteto (50%) – 233h x 73,40 reais / hora = R$ 17.102,20  
Estagiário (50%) – 233h x 16,47 reais / hora = R$ 3.837,51
Custo total da mão-de-obra: R$ 20.939,71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<sst xmlns="http://schemas.openxmlformats.org/spreadsheetml/2006/main" count="442" uniqueCount="230">
  <si>
    <t xml:space="preserve">Guia do Simples Nacional </t>
  </si>
  <si>
    <t xml:space="preserve">Guia do INSS </t>
  </si>
  <si>
    <t>Guia do IR</t>
  </si>
  <si>
    <t>Energia</t>
  </si>
  <si>
    <t>Condomínio</t>
  </si>
  <si>
    <t>Aluguel</t>
  </si>
  <si>
    <t>IPTU</t>
  </si>
  <si>
    <t>Água</t>
  </si>
  <si>
    <t xml:space="preserve">Supermercado </t>
  </si>
  <si>
    <t>Assinaturas mensais</t>
  </si>
  <si>
    <t>Deslocamentos diários ao escritório</t>
  </si>
  <si>
    <t>Desgaste do automóvel</t>
  </si>
  <si>
    <t>Subtotal</t>
  </si>
  <si>
    <t xml:space="preserve">GUIAS </t>
  </si>
  <si>
    <t>ESTRUTURA FÍSICA</t>
  </si>
  <si>
    <t>Manutenção espaço físico</t>
  </si>
  <si>
    <t>Manutenção computadores</t>
  </si>
  <si>
    <t>DESLOCAMENTOS</t>
  </si>
  <si>
    <t>Material de limpeza</t>
  </si>
  <si>
    <t>ESTRUTURA DE SERVIÇOS</t>
  </si>
  <si>
    <t>Material de impressora</t>
  </si>
  <si>
    <t>Papelaria</t>
  </si>
  <si>
    <t>Domínio site</t>
  </si>
  <si>
    <t>Domínio email</t>
  </si>
  <si>
    <t>Fixo</t>
  </si>
  <si>
    <t>Terceirizado</t>
  </si>
  <si>
    <t>PROFISSIONAIS E COLABORADORES</t>
  </si>
  <si>
    <t>Férias (/ 12 meses)</t>
  </si>
  <si>
    <t>13º Salário (/ 12 meses)</t>
  </si>
  <si>
    <t>(/ 12 meses)</t>
  </si>
  <si>
    <t>Softwares oficiais</t>
  </si>
  <si>
    <t>Arquiteto</t>
  </si>
  <si>
    <t>Auxílio Transporte</t>
  </si>
  <si>
    <t>Custos</t>
  </si>
  <si>
    <t xml:space="preserve">TAXAS </t>
  </si>
  <si>
    <t>Aprovação de Projeto Legal</t>
  </si>
  <si>
    <t xml:space="preserve">RRT </t>
  </si>
  <si>
    <t>SERVIÇOS</t>
  </si>
  <si>
    <t>Aluguel de espaço para reuniões (se necessário)</t>
  </si>
  <si>
    <t xml:space="preserve">DESLOCAMENTOS </t>
  </si>
  <si>
    <t>Reuniões (km rodado)</t>
  </si>
  <si>
    <t>Levantamento técnico (km rodado)</t>
  </si>
  <si>
    <t>Visitas técnicas (km rodado)</t>
  </si>
  <si>
    <t>Prefeitura (km rodado)</t>
  </si>
  <si>
    <t>Estacionamentos (vales)</t>
  </si>
  <si>
    <t>Entrega de documentos (taxa motoboy)</t>
  </si>
  <si>
    <t>Contratação de 3D</t>
  </si>
  <si>
    <t>Contratação de estagiário extra</t>
  </si>
  <si>
    <t>Valor mensal (R$)</t>
  </si>
  <si>
    <t>Valor hora (R$)</t>
  </si>
  <si>
    <t>6km</t>
  </si>
  <si>
    <t>TABELA DE CUSTOS ESTIMADOS PARA DESENVOLVIMENTO DO SERVIÇO</t>
  </si>
  <si>
    <t xml:space="preserve">Projeto: </t>
  </si>
  <si>
    <t xml:space="preserve">Conteúdo: </t>
  </si>
  <si>
    <t xml:space="preserve">Proprietário: </t>
  </si>
  <si>
    <t>Arquitetos responsáveis:</t>
  </si>
  <si>
    <t xml:space="preserve">Colaboradores: </t>
  </si>
  <si>
    <t>Carimbo de revisão</t>
  </si>
  <si>
    <t>Nº revisão:</t>
  </si>
  <si>
    <t>Data:</t>
  </si>
  <si>
    <t>Descrição da revisão:</t>
  </si>
  <si>
    <t>Responsável:</t>
  </si>
  <si>
    <t xml:space="preserve">Endereço: </t>
  </si>
  <si>
    <t>ETAPA PRELIMINAR</t>
  </si>
  <si>
    <t>ANTEPROJETO (AP-ARQ)</t>
  </si>
  <si>
    <t>ESTUDO PRELIMINAR (EP)</t>
  </si>
  <si>
    <t>Estudo de viabilidade (EV)</t>
  </si>
  <si>
    <t>Programa de necessidades (PN)</t>
  </si>
  <si>
    <t>Levantamento (LV)</t>
  </si>
  <si>
    <t>PROJETO PARA EXECUÇÃO (PE)</t>
  </si>
  <si>
    <t>COORDENAÇÃO E COMPATIBILIZAÇÃO DE PROJETOS (CO)</t>
  </si>
  <si>
    <t>COORDENAÇÃO DE EQUIPE MULTIDISCIPLINAR (CE)</t>
  </si>
  <si>
    <t>ASSISTÊNCIA À EXECUÇÃO DA OBRA (AE)</t>
  </si>
  <si>
    <t>"AS BUILT" (AB)</t>
  </si>
  <si>
    <t>Tipologia da edificação:</t>
  </si>
  <si>
    <t>Metragem da edificação:</t>
  </si>
  <si>
    <t>ETAPAS PRELIMINARES</t>
  </si>
  <si>
    <t>ETAPAS DE PROJETO</t>
  </si>
  <si>
    <t>ETAPAS COMPLEMENTARES</t>
  </si>
  <si>
    <t>Percentual (%) de parcelamento de honorários</t>
  </si>
  <si>
    <t>Fotográfico</t>
  </si>
  <si>
    <t xml:space="preserve">Vídeo </t>
  </si>
  <si>
    <t>Elevações</t>
  </si>
  <si>
    <t>Detalhes construtivos</t>
  </si>
  <si>
    <t>Informações sobre o terreno</t>
  </si>
  <si>
    <t>Informações sobre o entorno</t>
  </si>
  <si>
    <t>Legislação arquitetônica e urbanística</t>
  </si>
  <si>
    <t>Objetivos do cliente e da obra</t>
  </si>
  <si>
    <t>Prazos e recursos disponíveis</t>
  </si>
  <si>
    <t>Padrões de construção e acabamento pretendidos</t>
  </si>
  <si>
    <t xml:space="preserve">Planta geral de implantação </t>
  </si>
  <si>
    <t>Plantas dos pavimentos</t>
  </si>
  <si>
    <t>Planta da cobertura</t>
  </si>
  <si>
    <t>Cortes (longitudinais e transversais)</t>
  </si>
  <si>
    <t>Elevações (fachadas)</t>
  </si>
  <si>
    <t>Memorial justificativo</t>
  </si>
  <si>
    <t>Planta de terraplanagem</t>
  </si>
  <si>
    <t>Memorial descritivo da edificação</t>
  </si>
  <si>
    <t xml:space="preserve">Relatórios técnicos </t>
  </si>
  <si>
    <t>prazos e cronogramas</t>
  </si>
  <si>
    <t>recursos humanos</t>
  </si>
  <si>
    <t>materiais necessários</t>
  </si>
  <si>
    <t>Atas de reuniões</t>
  </si>
  <si>
    <t>Projetos compatibilizados</t>
  </si>
  <si>
    <t>Relatórios de acompanhamento da execução das diferentes etapas da obra</t>
  </si>
  <si>
    <t>materiais recomendados e utilizados</t>
  </si>
  <si>
    <t>Planta geral de implantação</t>
  </si>
  <si>
    <t>Planta baixa dos pavimentos</t>
  </si>
  <si>
    <t>Memorial descritivo</t>
  </si>
  <si>
    <t xml:space="preserve">da edificação </t>
  </si>
  <si>
    <t xml:space="preserve">instalações prediais </t>
  </si>
  <si>
    <t xml:space="preserve">componentes construtivos </t>
  </si>
  <si>
    <t>materiais de construção</t>
  </si>
  <si>
    <t>Relação dos setores</t>
  </si>
  <si>
    <t>Organogramas e Fluxogramas</t>
  </si>
  <si>
    <t>Necessidades de área</t>
  </si>
  <si>
    <t>Código de obras</t>
  </si>
  <si>
    <t>Normas pertinentes</t>
  </si>
  <si>
    <t>Estudo da viabilidade de um programa e do partido arquitetônico a ser adotado para apreciação e aprovação pelo cliente</t>
  </si>
  <si>
    <t xml:space="preserve">Situação </t>
  </si>
  <si>
    <t>Maquete (estudo volumétrico)</t>
  </si>
  <si>
    <t>Imagens perspectivadas</t>
  </si>
  <si>
    <t>Análise preliminar de custo</t>
  </si>
  <si>
    <t>Nesta etapa, o projeto deve receber aprovação final do cliente e dos órgãos oficiais e possibilitar a contratação da obra</t>
  </si>
  <si>
    <t>Memorial de aspectos construtivos</t>
  </si>
  <si>
    <t>Discriminação técnica</t>
  </si>
  <si>
    <t>Quadro geral de acabamento</t>
  </si>
  <si>
    <t>Lista preliminar de materiais</t>
  </si>
  <si>
    <t>Estimativa de custo</t>
  </si>
  <si>
    <t>Documentos para aprovação em órgãos públicos</t>
  </si>
  <si>
    <t>Apresenta, de forma clara e organizada, todas as informações necessárias à execução da obra e todos os serviços inerentes</t>
  </si>
  <si>
    <t>PROJETO LEGAL (PL)</t>
  </si>
  <si>
    <t>Elaboração</t>
  </si>
  <si>
    <t xml:space="preserve">Reunião de apresentação </t>
  </si>
  <si>
    <t>Contrato de prestação de serviços</t>
  </si>
  <si>
    <t xml:space="preserve">Plantas, cortes e elevações de ambientes </t>
  </si>
  <si>
    <t>Especificações</t>
  </si>
  <si>
    <t>Lista de materiais</t>
  </si>
  <si>
    <t>Orçamento de projeto</t>
  </si>
  <si>
    <t>Visitas técnicas</t>
  </si>
  <si>
    <t>Iluminação</t>
  </si>
  <si>
    <t>Revestimentos</t>
  </si>
  <si>
    <t>Marcenaria</t>
  </si>
  <si>
    <t>Reunião de apresentação e aprovação</t>
  </si>
  <si>
    <t>Possíveis alterações</t>
  </si>
  <si>
    <t>Reunião de reapresentação</t>
  </si>
  <si>
    <t>Protocolação e acompanhamento em órgão oficial</t>
  </si>
  <si>
    <t>Estimativa de tempo para elaboração (h)</t>
  </si>
  <si>
    <t>-</t>
  </si>
  <si>
    <t>Estimativa de prazo de entrega</t>
  </si>
  <si>
    <t>TOTAL</t>
  </si>
  <si>
    <t>00.00.2020</t>
  </si>
  <si>
    <t>Apresentação</t>
  </si>
  <si>
    <t>Proposta comercial e orçamento do trabalho</t>
  </si>
  <si>
    <t>Físico (considerar passar a limpo depois)</t>
  </si>
  <si>
    <t>TABELA DE PRODUÇÃO E PRODUTIVIDADE ESTIMADAS PARA DESENVOLVIMENTO DO SERVIÇO</t>
  </si>
  <si>
    <t>Perfil do Cliente</t>
  </si>
  <si>
    <t>Reunião de 1º contato / Briefing</t>
  </si>
  <si>
    <t>Estudo do "Estilo de vida"</t>
  </si>
  <si>
    <t>Montagem de Ata de reunião</t>
  </si>
  <si>
    <t xml:space="preserve">Fechamento e Distribuição de Ata de Reunião </t>
  </si>
  <si>
    <t>Valor mês 1 (R$)</t>
  </si>
  <si>
    <t>Valor mês 2 (R$)</t>
  </si>
  <si>
    <t>Valor mês 3 (R$)</t>
  </si>
  <si>
    <t>Estrutura</t>
  </si>
  <si>
    <t>Média mensal (R$)</t>
  </si>
  <si>
    <t>Despesas Mão de obra</t>
  </si>
  <si>
    <t>Despesas Gerais</t>
  </si>
  <si>
    <t xml:space="preserve">Percentual de horário produtivo por serviço </t>
  </si>
  <si>
    <t xml:space="preserve">Salário (pró-labore) </t>
  </si>
  <si>
    <t>Internet e telefone</t>
  </si>
  <si>
    <t>FGTS (/12 meses)</t>
  </si>
  <si>
    <t>TABELA DE DESPESAS ADMINISTRATIVAS</t>
  </si>
  <si>
    <t>Variável</t>
  </si>
  <si>
    <t>Natureza</t>
  </si>
  <si>
    <t xml:space="preserve">Percentual / Despesas adm. totais (%) </t>
  </si>
  <si>
    <t xml:space="preserve">Variável </t>
  </si>
  <si>
    <t>Plotagens</t>
  </si>
  <si>
    <t xml:space="preserve">Pagamento cartão </t>
  </si>
  <si>
    <t>Observações</t>
  </si>
  <si>
    <t>Estagiário</t>
  </si>
  <si>
    <t>Capacidade produtiva (em horas)</t>
  </si>
  <si>
    <t>Total</t>
  </si>
  <si>
    <t>Unitária</t>
  </si>
  <si>
    <t xml:space="preserve">Gráfica </t>
  </si>
  <si>
    <t>Assessoria contábil</t>
  </si>
  <si>
    <t>Tarifas bancárias</t>
  </si>
  <si>
    <t>Visitas técnicas pré-definidas</t>
  </si>
  <si>
    <t xml:space="preserve">Estagiário </t>
  </si>
  <si>
    <t xml:space="preserve">Diária de limpeza </t>
  </si>
  <si>
    <t>Percentual / Custos totais (%)</t>
  </si>
  <si>
    <t>Caracterização do contratante e empreendimento cujo edifício será projetado</t>
  </si>
  <si>
    <t>Subetapa desenvolvida ao longo de todo o processo de elaboração do projeto envolvendo a atividade técnica que consiste em coordenar e compatibilizar o projeto arquitetônico com os demais projetos a ele complementares.</t>
  </si>
  <si>
    <t>Subetapa ou atividade que consiste no gerenciamento das atividades técnicas desenvolvidas por profissionais de diferentes formações profissionais, as quais se destinam à consecução de plano, estudo, projeto, obra ou serviço técnico.</t>
  </si>
  <si>
    <t>Atividade complementar do projeto exercida por profissional ou empresa de arquitetura e urbanismo para verificação da implantação do projeto na obra, visando assegurar que sua execução obedeça fielmente às definições e especificações técnicas nele contidas.</t>
  </si>
  <si>
    <t>Atividade técnica que, durante e após a conclusão de obra ou serviço técnico, consiste na revisão dos elementos do projeto em conformidade com o que foi executado, objetivando tanto sua regularidade junto aos órgãos públicos como sua atualização e manutenção.</t>
  </si>
  <si>
    <t>interferências e desconformidades</t>
  </si>
  <si>
    <t xml:space="preserve">acompanhamento do andamento das atividades </t>
  </si>
  <si>
    <t>acompanhamento do andamento das atividades</t>
  </si>
  <si>
    <t>indicação de itens executados</t>
  </si>
  <si>
    <t>PÓS VENDA</t>
  </si>
  <si>
    <t>Presente fechamento de parceria</t>
  </si>
  <si>
    <t xml:space="preserve">17% do custo do serviço </t>
  </si>
  <si>
    <t>ISS (imposto municipal)</t>
  </si>
  <si>
    <t>148:74:00</t>
  </si>
  <si>
    <t>223 horas empresa / mês</t>
  </si>
  <si>
    <t>Despesa Administrativa (em reais)</t>
  </si>
  <si>
    <t>Custo do Serviço Unitário (em reais)</t>
  </si>
  <si>
    <t>Margem de lucro (em percentual)</t>
  </si>
  <si>
    <t>Estimativa de tempo para produção (em horas)</t>
  </si>
  <si>
    <t>Arquiteto 50%</t>
  </si>
  <si>
    <t>Estagiário 50%</t>
  </si>
  <si>
    <t>Valor hora técnica (em reais)</t>
  </si>
  <si>
    <t>Custo mão-de-obra (em reais)</t>
  </si>
  <si>
    <t>Imposto sobre o preço de venda (em percentual)</t>
  </si>
  <si>
    <t>Sub total</t>
  </si>
  <si>
    <t xml:space="preserve">PREÇO DE VENDA </t>
  </si>
  <si>
    <t>Valor projeto  (R$)</t>
  </si>
  <si>
    <t>Projeto de arquitetura residencial</t>
  </si>
  <si>
    <t xml:space="preserve">Planilhas com estimativas de um escritório de arquitetura hipotético, totalmente legalizado, contendo um arquiteto sócio-fundador e um estagiário. </t>
  </si>
  <si>
    <t xml:space="preserve">É proibido a comercialização, total ou parcial, desta planilha, sob pena prevista pelas Leis de Direitos Autorais. Este arquivo é propriedade intelectual da Plataforma Projetou. </t>
  </si>
  <si>
    <t xml:space="preserve">PLANILHA DE PRECIFICAÇÃO DE SERVIÇOS </t>
  </si>
  <si>
    <t>Controle de tempo efetivo de elaboração (h)</t>
  </si>
  <si>
    <t>Anuidade CAU PF</t>
  </si>
  <si>
    <t>Anuidade CAU PJ</t>
  </si>
  <si>
    <t>ESPECIFICAÇÕES DOS SERVIÇOS</t>
  </si>
  <si>
    <t>Tabela de listagem e discriminação de etapas de projeto de acordo com NBR 6492 - Representação de Projetos de Arquitetura; NB3 13531 - Elaboração de projetos de edificações - Atividades técnicas; e Tabela de Honorários de Serviços de Arquitetura e Urbanismo (Módulos I e II).</t>
  </si>
  <si>
    <t>Projeto</t>
  </si>
  <si>
    <t>Projetou.com.br</t>
  </si>
  <si>
    <t>https://www.projetou.com.br/cursos/precificacao-de-servicos-de-arquitetura-e-interiores/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</si>
</sst>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F400]h:mm:ss\ AM/PM"/>
    <numFmt numFmtId="166" formatCode="[h]:mm:ss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 "/>
    </font>
    <font>
      <sz val="12"/>
      <color theme="0"/>
      <name val="Arial 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"/>
    </font>
    <font>
      <sz val="14"/>
      <name val="Arial"/>
      <family val="2"/>
    </font>
    <font>
      <sz val="18"/>
      <name val="Arial Black"/>
      <family val="2"/>
    </font>
    <font>
      <sz val="26"/>
      <name val="AngsanaUPC"/>
      <family val="1"/>
    </font>
    <font>
      <sz val="9"/>
      <color indexed="81"/>
      <name val="Tahoma"/>
      <charset val="1"/>
    </font>
    <font>
      <b/>
      <sz val="12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9" fontId="3" fillId="0" borderId="0" xfId="1" applyFont="1"/>
    <xf numFmtId="0" fontId="3" fillId="5" borderId="0" xfId="0" applyFont="1" applyFill="1" applyAlignment="1"/>
    <xf numFmtId="0" fontId="3" fillId="5" borderId="0" xfId="0" applyNumberFormat="1" applyFont="1" applyFill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8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/>
    <xf numFmtId="0" fontId="3" fillId="2" borderId="0" xfId="0" applyFont="1" applyFill="1" applyAlignment="1"/>
    <xf numFmtId="164" fontId="3" fillId="5" borderId="0" xfId="0" applyNumberFormat="1" applyFont="1" applyFill="1" applyAlignment="1"/>
    <xf numFmtId="0" fontId="3" fillId="0" borderId="0" xfId="0" applyFont="1" applyAlignment="1">
      <alignment horizontal="left" vertical="center"/>
    </xf>
    <xf numFmtId="0" fontId="3" fillId="0" borderId="0" xfId="0" applyFont="1" applyFill="1" applyAlignment="1"/>
    <xf numFmtId="0" fontId="4" fillId="0" borderId="1" xfId="0" applyFont="1" applyBorder="1" applyAlignment="1">
      <alignment horizontal="left"/>
    </xf>
    <xf numFmtId="164" fontId="5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164" fontId="3" fillId="0" borderId="0" xfId="1" applyNumberFormat="1" applyFont="1" applyFill="1"/>
    <xf numFmtId="0" fontId="3" fillId="0" borderId="0" xfId="0" applyFont="1" applyAlignment="1">
      <alignment horizontal="left"/>
    </xf>
    <xf numFmtId="164" fontId="10" fillId="2" borderId="0" xfId="0" applyNumberFormat="1" applyFont="1" applyFill="1" applyAlignment="1"/>
    <xf numFmtId="9" fontId="3" fillId="0" borderId="0" xfId="1" applyFont="1" applyFill="1" applyAlignment="1"/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9" fontId="3" fillId="0" borderId="0" xfId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9" fontId="3" fillId="0" borderId="0" xfId="0" applyNumberFormat="1" applyFont="1" applyFill="1" applyAlignment="1">
      <alignment vertical="center" wrapText="1"/>
    </xf>
    <xf numFmtId="9" fontId="3" fillId="0" borderId="0" xfId="1" applyFont="1" applyFill="1" applyAlignment="1">
      <alignment horizontal="right"/>
    </xf>
    <xf numFmtId="0" fontId="4" fillId="0" borderId="0" xfId="0" applyFont="1" applyFill="1" applyAlignment="1">
      <alignment vertical="top" wrapText="1"/>
    </xf>
    <xf numFmtId="164" fontId="3" fillId="0" borderId="0" xfId="0" applyNumberFormat="1" applyFont="1" applyAlignment="1"/>
    <xf numFmtId="10" fontId="3" fillId="0" borderId="0" xfId="1" applyNumberFormat="1" applyFont="1"/>
    <xf numFmtId="10" fontId="3" fillId="5" borderId="0" xfId="1" applyNumberFormat="1" applyFont="1" applyFill="1" applyAlignment="1"/>
    <xf numFmtId="10" fontId="3" fillId="5" borderId="0" xfId="0" applyNumberFormat="1" applyFont="1" applyFill="1" applyAlignment="1"/>
    <xf numFmtId="10" fontId="3" fillId="0" borderId="0" xfId="1" applyNumberFormat="1" applyFont="1" applyFill="1" applyAlignment="1">
      <alignment horizontal="right"/>
    </xf>
    <xf numFmtId="10" fontId="3" fillId="0" borderId="0" xfId="1" applyNumberFormat="1" applyFont="1" applyFill="1"/>
    <xf numFmtId="0" fontId="3" fillId="7" borderId="0" xfId="0" applyFont="1" applyFill="1" applyAlignment="1"/>
    <xf numFmtId="9" fontId="3" fillId="7" borderId="0" xfId="1" applyFont="1" applyFill="1" applyAlignment="1"/>
    <xf numFmtId="0" fontId="4" fillId="0" borderId="0" xfId="0" applyFont="1" applyFill="1"/>
    <xf numFmtId="10" fontId="3" fillId="2" borderId="0" xfId="1" applyNumberFormat="1" applyFont="1" applyFill="1" applyAlignment="1"/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6" fontId="3" fillId="0" borderId="0" xfId="0" applyNumberFormat="1" applyFont="1"/>
    <xf numFmtId="9" fontId="3" fillId="0" borderId="0" xfId="0" applyNumberFormat="1" applyFont="1" applyAlignment="1">
      <alignment horizontal="left"/>
    </xf>
    <xf numFmtId="164" fontId="3" fillId="5" borderId="0" xfId="0" applyNumberFormat="1" applyFont="1" applyFill="1"/>
    <xf numFmtId="0" fontId="3" fillId="5" borderId="0" xfId="0" applyFont="1" applyFill="1"/>
    <xf numFmtId="0" fontId="3" fillId="8" borderId="0" xfId="0" applyFont="1" applyFill="1"/>
    <xf numFmtId="0" fontId="3" fillId="0" borderId="0" xfId="0" applyFont="1" applyFill="1"/>
    <xf numFmtId="164" fontId="3" fillId="0" borderId="0" xfId="0" applyNumberFormat="1" applyFont="1" applyFill="1" applyAlignment="1">
      <alignment wrapText="1"/>
    </xf>
    <xf numFmtId="164" fontId="10" fillId="8" borderId="0" xfId="0" applyNumberFormat="1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166" fontId="3" fillId="0" borderId="1" xfId="2" applyNumberFormat="1" applyFont="1" applyBorder="1" applyAlignment="1">
      <alignment horizontal="right"/>
    </xf>
    <xf numFmtId="0" fontId="3" fillId="0" borderId="1" xfId="0" applyFont="1" applyBorder="1"/>
    <xf numFmtId="16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166" fontId="3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wrapText="1"/>
    </xf>
    <xf numFmtId="0" fontId="6" fillId="0" borderId="1" xfId="0" applyFont="1" applyBorder="1"/>
    <xf numFmtId="0" fontId="3" fillId="0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2" borderId="3" xfId="0" applyFont="1" applyFill="1" applyBorder="1" applyAlignment="1"/>
    <xf numFmtId="0" fontId="7" fillId="2" borderId="3" xfId="0" applyFont="1" applyFill="1" applyBorder="1" applyAlignment="1"/>
    <xf numFmtId="166" fontId="7" fillId="2" borderId="3" xfId="0" applyNumberFormat="1" applyFont="1" applyFill="1" applyBorder="1" applyAlignment="1"/>
    <xf numFmtId="0" fontId="4" fillId="2" borderId="2" xfId="0" applyFont="1" applyFill="1" applyBorder="1" applyAlignment="1"/>
    <xf numFmtId="9" fontId="4" fillId="2" borderId="4" xfId="0" applyNumberFormat="1" applyFont="1" applyFill="1" applyBorder="1" applyAlignment="1"/>
    <xf numFmtId="0" fontId="3" fillId="5" borderId="2" xfId="0" applyFont="1" applyFill="1" applyBorder="1" applyAlignment="1"/>
    <xf numFmtId="0" fontId="3" fillId="5" borderId="3" xfId="0" applyFont="1" applyFill="1" applyBorder="1" applyAlignment="1"/>
    <xf numFmtId="0" fontId="3" fillId="5" borderId="3" xfId="0" applyFont="1" applyFill="1" applyBorder="1" applyAlignment="1">
      <alignment horizontal="right"/>
    </xf>
    <xf numFmtId="0" fontId="3" fillId="5" borderId="4" xfId="0" applyFont="1" applyFill="1" applyBorder="1" applyAlignment="1"/>
    <xf numFmtId="166" fontId="3" fillId="5" borderId="3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0" borderId="2" xfId="0" applyFont="1" applyBorder="1"/>
    <xf numFmtId="166" fontId="3" fillId="5" borderId="3" xfId="0" applyNumberFormat="1" applyFont="1" applyFill="1" applyBorder="1" applyAlignment="1">
      <alignment horizontal="right"/>
    </xf>
    <xf numFmtId="166" fontId="3" fillId="0" borderId="2" xfId="2" applyNumberFormat="1" applyFont="1" applyBorder="1" applyAlignment="1">
      <alignment horizontal="right"/>
    </xf>
    <xf numFmtId="0" fontId="4" fillId="10" borderId="0" xfId="0" applyFont="1" applyFill="1"/>
    <xf numFmtId="0" fontId="0" fillId="10" borderId="0" xfId="0" applyFill="1"/>
    <xf numFmtId="0" fontId="2" fillId="10" borderId="0" xfId="0" applyFont="1" applyFill="1" applyAlignment="1">
      <alignment vertical="center"/>
    </xf>
    <xf numFmtId="0" fontId="4" fillId="10" borderId="0" xfId="0" applyFont="1" applyFill="1" applyAlignment="1"/>
    <xf numFmtId="0" fontId="4" fillId="10" borderId="0" xfId="0" applyFont="1" applyFill="1" applyAlignment="1">
      <alignment horizont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9" fontId="3" fillId="0" borderId="0" xfId="1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Alignment="1">
      <alignment horizontal="left" vertical="center"/>
    </xf>
    <xf numFmtId="10" fontId="3" fillId="0" borderId="0" xfId="1" applyNumberFormat="1" applyFont="1" applyFill="1" applyAlignment="1">
      <alignment horizontal="right" vertical="center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9" fontId="3" fillId="0" borderId="1" xfId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right"/>
    </xf>
    <xf numFmtId="14" fontId="3" fillId="2" borderId="3" xfId="0" applyNumberFormat="1" applyFont="1" applyFill="1" applyBorder="1" applyAlignment="1">
      <alignment horizontal="right" vertical="center"/>
    </xf>
    <xf numFmtId="14" fontId="3" fillId="5" borderId="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5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0" fillId="8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14" fillId="9" borderId="0" xfId="0" applyFont="1" applyFill="1" applyAlignment="1">
      <alignment horizontal="center" vertical="center"/>
    </xf>
    <xf numFmtId="166" fontId="3" fillId="0" borderId="0" xfId="0" applyNumberFormat="1" applyFont="1" applyAlignment="1">
      <alignment horizontal="right" vertical="center" wrapText="1"/>
    </xf>
    <xf numFmtId="0" fontId="18" fillId="10" borderId="2" xfId="0" applyFont="1" applyFill="1" applyBorder="1" applyAlignment="1">
      <alignment horizontal="left" vertical="center" wrapText="1"/>
    </xf>
    <xf numFmtId="0" fontId="18" fillId="10" borderId="3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center"/>
    </xf>
    <xf numFmtId="0" fontId="19" fillId="10" borderId="5" xfId="3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CA9292"/>
      <color rgb="FFE5FFF8"/>
      <color rgb="FFB9FFED"/>
      <color rgb="FF9FFFE6"/>
      <color rgb="FF00CC99"/>
      <color rgb="FF0000FF"/>
      <color rgb="FFFFE7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3209925</xdr:colOff>
      <xdr:row>4</xdr:row>
      <xdr:rowOff>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58925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438150</xdr:colOff>
      <xdr:row>0</xdr:row>
      <xdr:rowOff>66676</xdr:rowOff>
    </xdr:from>
    <xdr:to>
      <xdr:col>1</xdr:col>
      <xdr:colOff>1933575</xdr:colOff>
      <xdr:row>0</xdr:row>
      <xdr:rowOff>340837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AD072C-AA30-42F3-8090-B72B4B66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66676"/>
          <a:ext cx="1495425" cy="274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3209925</xdr:colOff>
      <xdr:row>3</xdr:row>
      <xdr:rowOff>95250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9639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jetou.com.br/cursos/precificacao-de-servicos-de-arquitetura-e-interior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BN118"/>
  <sheetViews>
    <sheetView workbookViewId="0">
      <selection activeCell="C10" sqref="C10"/>
    </sheetView>
  </sheetViews>
  <sheetFormatPr defaultColWidth="8.85546875" defaultRowHeight="15"/>
  <cols>
    <col min="1" max="2" width="39" style="99" customWidth="1"/>
    <col min="3" max="3" width="37.140625" style="99" customWidth="1"/>
    <col min="4" max="7" width="21.140625" style="99" customWidth="1"/>
    <col min="8" max="8" width="17.5703125" style="99" customWidth="1"/>
    <col min="9" max="9" width="26.140625" style="99" customWidth="1"/>
    <col min="10" max="16384" width="8.85546875" style="99"/>
  </cols>
  <sheetData>
    <row r="1" spans="1:66" ht="36" customHeight="1">
      <c r="A1" s="102"/>
      <c r="B1" s="102"/>
      <c r="C1" s="102"/>
      <c r="D1" s="102"/>
      <c r="E1" s="102"/>
      <c r="F1" s="102"/>
      <c r="G1" s="102"/>
      <c r="H1" s="102"/>
      <c r="I1" s="102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</row>
    <row r="2" spans="1:66" ht="27">
      <c r="A2" s="103" t="s">
        <v>221</v>
      </c>
      <c r="B2" s="104"/>
      <c r="C2" s="105"/>
      <c r="D2" s="100"/>
      <c r="E2" s="100"/>
      <c r="F2" s="100"/>
      <c r="G2" s="100"/>
      <c r="H2" s="100"/>
      <c r="I2" s="100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</row>
    <row r="3" spans="1:66" ht="37.5">
      <c r="A3" s="109" t="s">
        <v>228</v>
      </c>
      <c r="B3" s="110"/>
      <c r="C3" s="111"/>
      <c r="D3" s="100"/>
      <c r="E3" s="100"/>
      <c r="F3" s="100"/>
      <c r="G3" s="100"/>
      <c r="H3" s="100"/>
      <c r="I3" s="100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</row>
    <row r="4" spans="1:66" ht="60" customHeight="1">
      <c r="A4" s="106" t="s">
        <v>219</v>
      </c>
      <c r="B4" s="107"/>
      <c r="C4" s="108"/>
      <c r="D4" s="101"/>
      <c r="E4" s="101"/>
      <c r="F4" s="101"/>
      <c r="G4" s="101"/>
      <c r="H4" s="101"/>
      <c r="I4" s="101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</row>
    <row r="5" spans="1:66" ht="45.75" customHeight="1">
      <c r="A5" s="193" t="s">
        <v>220</v>
      </c>
      <c r="B5" s="194"/>
      <c r="C5" s="195"/>
      <c r="D5" s="101"/>
      <c r="E5" s="101"/>
      <c r="F5" s="101"/>
      <c r="G5" s="101"/>
      <c r="H5" s="101"/>
      <c r="I5" s="101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</row>
    <row r="6" spans="1:66" ht="15.75">
      <c r="A6" s="197" t="s">
        <v>229</v>
      </c>
      <c r="B6" s="196"/>
      <c r="C6" s="196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</row>
    <row r="7" spans="1:66" ht="15.7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</row>
    <row r="8" spans="1:66" ht="15.7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</row>
    <row r="9" spans="1:66" ht="15.7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</row>
    <row r="10" spans="1:66" ht="15.7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</row>
    <row r="11" spans="1:66" ht="15.7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</row>
    <row r="12" spans="1:66" ht="15.7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</row>
    <row r="13" spans="1:66" ht="15.7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</row>
    <row r="14" spans="1:66" ht="15.7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</row>
    <row r="15" spans="1:66" ht="15.7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</row>
    <row r="16" spans="1:66" ht="15.7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</row>
    <row r="17" spans="1:66" ht="15.7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</row>
    <row r="18" spans="1:66" ht="15.7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</row>
    <row r="19" spans="1:66" ht="15.7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</row>
    <row r="20" spans="1:66" ht="15.7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</row>
    <row r="21" spans="1:66" ht="15.7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</row>
    <row r="22" spans="1:66" ht="15.7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</row>
    <row r="23" spans="1:66" ht="15.7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</row>
    <row r="24" spans="1:66" ht="15.7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</row>
    <row r="25" spans="1:66" ht="15.7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</row>
    <row r="26" spans="1:66" ht="15.7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</row>
    <row r="27" spans="1:66" ht="15.7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</row>
    <row r="28" spans="1:66" ht="15.7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</row>
    <row r="29" spans="1:66" ht="15.7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</row>
    <row r="30" spans="1:66" ht="15.7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</row>
    <row r="31" spans="1:66" ht="15.7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</row>
    <row r="32" spans="1:66" ht="15.7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</row>
    <row r="33" spans="1:66" ht="15.7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</row>
    <row r="34" spans="1:66" ht="15.7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</row>
    <row r="35" spans="1:66" ht="15.7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</row>
    <row r="36" spans="1:66" ht="15.7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</row>
    <row r="37" spans="1:66" ht="15.7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</row>
    <row r="38" spans="1:66" ht="15.7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</row>
    <row r="39" spans="1:66" ht="15.7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</row>
    <row r="40" spans="1:66" ht="15.7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</row>
    <row r="41" spans="1:66" ht="15.7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</row>
    <row r="42" spans="1:66" ht="15.7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</row>
    <row r="43" spans="1:66" ht="15.7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</row>
    <row r="44" spans="1:66" ht="15.7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</row>
    <row r="45" spans="1:66" ht="15.7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</row>
    <row r="46" spans="1:66" ht="15.7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</row>
    <row r="47" spans="1:66" ht="15.7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</row>
    <row r="48" spans="1:66" ht="15.7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</row>
    <row r="49" spans="1:66" ht="15.7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</row>
    <row r="50" spans="1:66" ht="15.7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</row>
    <row r="51" spans="1:66" ht="15.7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</row>
    <row r="52" spans="1:66" ht="15.7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</row>
    <row r="53" spans="1:66" ht="15.7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</row>
    <row r="54" spans="1:66" ht="15.7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66" ht="15.7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</row>
    <row r="56" spans="1:66" ht="15.7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</row>
    <row r="57" spans="1:66" ht="15.7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</row>
    <row r="58" spans="1:66" ht="15.7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</row>
    <row r="59" spans="1:66" ht="15.7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</row>
    <row r="60" spans="1:66" ht="15.7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</row>
    <row r="61" spans="1:66" ht="15.7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</row>
    <row r="62" spans="1:66" ht="15.7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</row>
    <row r="63" spans="1:66" ht="15.7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</row>
    <row r="64" spans="1:66" ht="15.7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</row>
    <row r="65" spans="1:66" ht="15.7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</row>
    <row r="66" spans="1:66" ht="15.7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</row>
    <row r="67" spans="1:66" ht="15.7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</row>
    <row r="68" spans="1:66" ht="15.75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</row>
    <row r="69" spans="1:66" ht="15.7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</row>
    <row r="70" spans="1:66" ht="15.75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</row>
    <row r="71" spans="1:66" ht="15.7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</row>
    <row r="72" spans="1:66" ht="15.7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</row>
    <row r="73" spans="1:66" ht="15.7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</row>
    <row r="74" spans="1:66" ht="15.7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</row>
    <row r="75" spans="1:66" ht="15.7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</row>
    <row r="76" spans="1:66" ht="15.7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</row>
    <row r="77" spans="1:66" ht="15.7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</row>
    <row r="78" spans="1:66" ht="15.7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</row>
    <row r="79" spans="1:66" ht="15.7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</row>
    <row r="80" spans="1:66" ht="15.7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</row>
    <row r="81" spans="1:66" ht="15.7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</row>
    <row r="82" spans="1:66" ht="15.7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</row>
    <row r="83" spans="1:66" ht="15.7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</row>
    <row r="84" spans="1:66" ht="15.7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</row>
    <row r="85" spans="1:66" ht="15.7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</row>
    <row r="86" spans="1:66" ht="15.7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</row>
    <row r="87" spans="1:66" ht="15.7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</row>
    <row r="88" spans="1:66" ht="15.75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</row>
    <row r="89" spans="1:66" ht="15.75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</row>
    <row r="90" spans="1:66" ht="15.75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</row>
    <row r="91" spans="1:66" ht="15.7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</row>
    <row r="92" spans="1:66" ht="15.7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</row>
    <row r="93" spans="1:66" ht="15.7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</row>
    <row r="94" spans="1:66" ht="15.7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</row>
    <row r="95" spans="1:66" ht="15.7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</row>
    <row r="96" spans="1:66" ht="15.7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</row>
    <row r="97" spans="1:66" ht="15.7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</row>
    <row r="98" spans="1:66" ht="15.7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</row>
    <row r="99" spans="1:66" ht="15.7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</row>
    <row r="100" spans="1:66" ht="15.7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</row>
    <row r="101" spans="1:66" ht="15.7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</row>
    <row r="102" spans="1:66" ht="15.7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</row>
    <row r="103" spans="1:66" ht="15.7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</row>
    <row r="104" spans="1:66" ht="15.7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</row>
    <row r="105" spans="1:66" ht="15.7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</row>
    <row r="106" spans="1:66" ht="15.7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</row>
    <row r="107" spans="1:66" ht="15.7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</row>
    <row r="108" spans="1:66" ht="15.7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</row>
    <row r="109" spans="1:66" ht="15.7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</row>
    <row r="110" spans="1:66" ht="15.7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</row>
    <row r="111" spans="1:66" ht="15.7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</row>
    <row r="112" spans="1:66" ht="15.7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</row>
    <row r="113" spans="1:66" ht="15.7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</row>
    <row r="114" spans="1:66" ht="15.7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</row>
    <row r="115" spans="1:66" ht="15.7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</row>
    <row r="116" spans="1:66" ht="15.7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</row>
    <row r="117" spans="1:66" ht="15.7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</row>
    <row r="118" spans="1:66" ht="15.7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  <c r="BL118" s="98"/>
      <c r="BM118" s="98"/>
      <c r="BN118" s="98"/>
    </row>
  </sheetData>
  <sheetProtection algorithmName="SHA-512" hashValue="7aj68JifsokgXmi5uF9wnbcS1GjhA+hP4rdz+fKWZ9pDPAGxSwAm+5vMMPhm8b0vuPCZoSDrJjaw0CXI8xAjSQ==" saltValue="T45Upoi6jNR6C+vaZ8w8/w==" spinCount="100000" sheet="1" objects="1" scenarios="1"/>
  <mergeCells count="6">
    <mergeCell ref="A6:C6"/>
    <mergeCell ref="A1:I1"/>
    <mergeCell ref="A2:C2"/>
    <mergeCell ref="A4:C4"/>
    <mergeCell ref="A5:C5"/>
    <mergeCell ref="A3:C3"/>
  </mergeCells>
  <hyperlinks>
    <hyperlink ref="A6" r:id="rId1" xr:uid="{6B6CAA04-27FA-48BD-8B82-EB393B8236B6}"/>
  </hyperlinks>
  <pageMargins left="0.511811024" right="0.511811024" top="0.78740157499999996" bottom="0.78740157499999996" header="0.31496062000000002" footer="0.31496062000000002"/>
  <pageSetup paperSize="13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N407"/>
  <sheetViews>
    <sheetView tabSelected="1" zoomScale="90" zoomScaleNormal="90" workbookViewId="0">
      <selection activeCell="B12" sqref="B12"/>
    </sheetView>
  </sheetViews>
  <sheetFormatPr defaultColWidth="8.85546875" defaultRowHeight="15"/>
  <cols>
    <col min="1" max="1" width="41.42578125" customWidth="1"/>
    <col min="2" max="2" width="25.7109375" customWidth="1"/>
    <col min="3" max="3" width="18.42578125" customWidth="1"/>
    <col min="4" max="7" width="21.140625" customWidth="1"/>
    <col min="8" max="8" width="17.5703125" customWidth="1"/>
    <col min="9" max="9" width="26.140625" customWidth="1"/>
  </cols>
  <sheetData>
    <row r="1" spans="1:66" ht="15.75">
      <c r="A1" s="119"/>
      <c r="B1" s="119"/>
      <c r="C1" s="119"/>
      <c r="D1" s="119"/>
      <c r="E1" s="119"/>
      <c r="F1" s="119"/>
      <c r="G1" s="119"/>
      <c r="H1" s="119"/>
      <c r="I1" s="11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8">
      <c r="A2" s="120" t="s">
        <v>172</v>
      </c>
      <c r="B2" s="120"/>
      <c r="C2" s="120"/>
      <c r="D2" s="120"/>
      <c r="E2" s="120"/>
      <c r="F2" s="120"/>
      <c r="G2" s="120"/>
      <c r="H2" s="120"/>
      <c r="I2" s="12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5.75">
      <c r="A3" s="119"/>
      <c r="B3" s="119"/>
      <c r="C3" s="119"/>
      <c r="D3" s="119"/>
      <c r="E3" s="119"/>
      <c r="F3" s="119"/>
      <c r="G3" s="119"/>
      <c r="H3" s="119"/>
      <c r="I3" s="11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54" customHeight="1">
      <c r="A4" s="22" t="s">
        <v>166</v>
      </c>
      <c r="B4" s="22" t="s">
        <v>174</v>
      </c>
      <c r="C4" s="22" t="s">
        <v>164</v>
      </c>
      <c r="D4" s="121" t="s">
        <v>48</v>
      </c>
      <c r="E4" s="121"/>
      <c r="F4" s="22" t="s">
        <v>49</v>
      </c>
      <c r="G4" s="25" t="s">
        <v>165</v>
      </c>
      <c r="H4" s="23" t="s">
        <v>175</v>
      </c>
      <c r="I4" s="25" t="s">
        <v>168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5.75">
      <c r="A5" s="123"/>
      <c r="B5" s="123"/>
      <c r="C5" s="123"/>
      <c r="D5" s="123"/>
      <c r="E5" s="123"/>
      <c r="F5" s="123"/>
      <c r="G5" s="123"/>
      <c r="H5" s="123"/>
      <c r="I5" s="12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5.75">
      <c r="A6" s="112" t="s">
        <v>26</v>
      </c>
      <c r="B6" s="112"/>
      <c r="C6" s="112"/>
      <c r="D6" s="112"/>
      <c r="E6" s="112"/>
      <c r="F6" s="112"/>
      <c r="G6" s="112"/>
      <c r="H6" s="112"/>
      <c r="I6" s="11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5.75">
      <c r="A7" s="118" t="s">
        <v>31</v>
      </c>
      <c r="B7" s="1" t="s">
        <v>169</v>
      </c>
      <c r="C7" s="114" t="s">
        <v>24</v>
      </c>
      <c r="D7" s="116">
        <f>8.5*1045</f>
        <v>8882.5</v>
      </c>
      <c r="E7" s="116"/>
      <c r="F7" s="124">
        <f>SUM(D7:E10)/148.74</f>
        <v>73.396458025189375</v>
      </c>
      <c r="G7" s="113">
        <f>SUM(D7:E10)</f>
        <v>10916.989166666668</v>
      </c>
      <c r="H7" s="125" t="s">
        <v>148</v>
      </c>
      <c r="I7" s="115">
        <v>0.5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75">
      <c r="A8" s="118"/>
      <c r="B8" s="1" t="s">
        <v>28</v>
      </c>
      <c r="C8" s="114"/>
      <c r="D8" s="116">
        <f>6843.48/12</f>
        <v>570.29</v>
      </c>
      <c r="E8" s="116"/>
      <c r="F8" s="124"/>
      <c r="G8" s="114"/>
      <c r="H8" s="125"/>
      <c r="I8" s="1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5.75">
      <c r="A9" s="118"/>
      <c r="B9" s="1" t="s">
        <v>27</v>
      </c>
      <c r="C9" s="114"/>
      <c r="D9" s="116">
        <f>9043.19/12</f>
        <v>753.59916666666675</v>
      </c>
      <c r="E9" s="116"/>
      <c r="F9" s="124"/>
      <c r="G9" s="114"/>
      <c r="H9" s="125"/>
      <c r="I9" s="1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>
      <c r="A10" s="118"/>
      <c r="B10" s="1" t="s">
        <v>171</v>
      </c>
      <c r="C10" s="114"/>
      <c r="D10" s="122">
        <f>8527.2/12</f>
        <v>710.6</v>
      </c>
      <c r="E10" s="122"/>
      <c r="F10" s="124"/>
      <c r="G10" s="114"/>
      <c r="H10" s="125"/>
      <c r="I10" s="1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>
      <c r="A11" s="118" t="s">
        <v>188</v>
      </c>
      <c r="B11" s="1" t="s">
        <v>169</v>
      </c>
      <c r="C11" s="34" t="s">
        <v>24</v>
      </c>
      <c r="D11" s="116">
        <v>1045</v>
      </c>
      <c r="E11" s="116"/>
      <c r="F11" s="128">
        <f>SUM(D11:E12)/74.37</f>
        <v>16.471695576173186</v>
      </c>
      <c r="G11" s="113">
        <f>SUM(D11:E12)</f>
        <v>1225</v>
      </c>
      <c r="H11" s="125" t="s">
        <v>148</v>
      </c>
      <c r="I11" s="126">
        <v>0.5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5.75">
      <c r="A12" s="118"/>
      <c r="B12" s="1" t="s">
        <v>32</v>
      </c>
      <c r="C12" s="18" t="s">
        <v>173</v>
      </c>
      <c r="D12" s="116">
        <f>(4.5*2)*20</f>
        <v>180</v>
      </c>
      <c r="E12" s="116"/>
      <c r="F12" s="128"/>
      <c r="G12" s="113"/>
      <c r="H12" s="125"/>
      <c r="I12" s="12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5.75">
      <c r="A13" s="1" t="s">
        <v>185</v>
      </c>
      <c r="B13" s="1" t="s">
        <v>25</v>
      </c>
      <c r="C13" s="27" t="s">
        <v>24</v>
      </c>
      <c r="D13" s="116">
        <v>150</v>
      </c>
      <c r="E13" s="116"/>
      <c r="F13" s="24" t="s">
        <v>148</v>
      </c>
      <c r="G13" s="6">
        <f>D13</f>
        <v>150</v>
      </c>
      <c r="H13" s="43">
        <f>(G13*100%)/G68</f>
        <v>3.1119503388049488E-2</v>
      </c>
      <c r="I13" s="13" t="s">
        <v>148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5.75">
      <c r="A14" s="117"/>
      <c r="B14" s="117"/>
      <c r="C14" s="117"/>
      <c r="D14" s="117"/>
      <c r="E14" s="117"/>
      <c r="F14" s="117"/>
      <c r="G14" s="117"/>
      <c r="H14" s="117"/>
      <c r="I14" s="1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5.75">
      <c r="A15" s="8" t="s">
        <v>12</v>
      </c>
      <c r="B15" s="8"/>
      <c r="C15" s="8"/>
      <c r="D15" s="17"/>
      <c r="E15" s="8"/>
      <c r="F15" s="8"/>
      <c r="G15" s="17">
        <f>SUM(G13)</f>
        <v>150</v>
      </c>
      <c r="H15" s="41">
        <f>SUM(H7:H13)</f>
        <v>3.1119503388049488E-2</v>
      </c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5.75">
      <c r="A16" s="117"/>
      <c r="B16" s="117"/>
      <c r="C16" s="117"/>
      <c r="D16" s="117"/>
      <c r="E16" s="117"/>
      <c r="F16" s="117"/>
      <c r="G16" s="117"/>
      <c r="H16" s="117"/>
      <c r="I16" s="11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59.25" customHeight="1">
      <c r="A17" s="22" t="s">
        <v>167</v>
      </c>
      <c r="B17" s="22"/>
      <c r="C17" s="22" t="s">
        <v>164</v>
      </c>
      <c r="D17" s="22" t="s">
        <v>161</v>
      </c>
      <c r="E17" s="22" t="s">
        <v>162</v>
      </c>
      <c r="F17" s="22" t="s">
        <v>163</v>
      </c>
      <c r="G17" s="25" t="s">
        <v>165</v>
      </c>
      <c r="H17" s="23" t="s">
        <v>175</v>
      </c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5.75">
      <c r="A18" s="123"/>
      <c r="B18" s="123"/>
      <c r="C18" s="123"/>
      <c r="D18" s="123"/>
      <c r="E18" s="123"/>
      <c r="F18" s="123"/>
      <c r="G18" s="123"/>
      <c r="H18" s="123"/>
      <c r="I18" s="12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5.75">
      <c r="A19" s="112" t="s">
        <v>13</v>
      </c>
      <c r="B19" s="112"/>
      <c r="C19" s="112"/>
      <c r="D19" s="112"/>
      <c r="E19" s="112"/>
      <c r="F19" s="112"/>
      <c r="G19" s="112"/>
      <c r="H19" s="112"/>
      <c r="I19" s="11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5.75">
      <c r="A20" s="1" t="s">
        <v>0</v>
      </c>
      <c r="B20" s="1"/>
      <c r="C20" s="1" t="s">
        <v>24</v>
      </c>
      <c r="D20" s="24" t="s">
        <v>148</v>
      </c>
      <c r="E20" s="30" t="s">
        <v>148</v>
      </c>
      <c r="F20" s="30" t="s">
        <v>148</v>
      </c>
      <c r="G20" s="36" t="s">
        <v>148</v>
      </c>
      <c r="H20" s="42" t="s">
        <v>148</v>
      </c>
      <c r="I20" s="127" t="s">
        <v>202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5.75">
      <c r="A21" s="1" t="s">
        <v>2</v>
      </c>
      <c r="B21" s="1"/>
      <c r="C21" s="1" t="s">
        <v>173</v>
      </c>
      <c r="D21" s="24" t="s">
        <v>148</v>
      </c>
      <c r="E21" s="36" t="s">
        <v>148</v>
      </c>
      <c r="F21" s="36" t="s">
        <v>148</v>
      </c>
      <c r="G21" s="36" t="s">
        <v>148</v>
      </c>
      <c r="H21" s="42" t="s">
        <v>148</v>
      </c>
      <c r="I21" s="12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5.75">
      <c r="A22" s="1" t="s">
        <v>1</v>
      </c>
      <c r="B22" s="1"/>
      <c r="C22" s="1" t="s">
        <v>24</v>
      </c>
      <c r="D22" s="21">
        <v>642.34</v>
      </c>
      <c r="E22" s="21">
        <v>642.34</v>
      </c>
      <c r="F22" s="21">
        <v>642.34</v>
      </c>
      <c r="G22" s="26">
        <f>SUM(D22:F22)/3</f>
        <v>642.34</v>
      </c>
      <c r="H22" s="39">
        <f>(G22*100%)/G68</f>
        <v>0.13326201204186475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5.75">
      <c r="A23" s="1" t="s">
        <v>203</v>
      </c>
      <c r="B23" s="1"/>
      <c r="C23" s="1" t="s">
        <v>24</v>
      </c>
      <c r="D23" s="36" t="s">
        <v>148</v>
      </c>
      <c r="E23" s="36" t="s">
        <v>148</v>
      </c>
      <c r="F23" s="36" t="s">
        <v>148</v>
      </c>
      <c r="G23" s="36" t="s">
        <v>148</v>
      </c>
      <c r="H23" s="42" t="s">
        <v>148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5.75">
      <c r="A24" s="1" t="s">
        <v>223</v>
      </c>
      <c r="B24" s="1" t="s">
        <v>29</v>
      </c>
      <c r="C24" s="1" t="s">
        <v>24</v>
      </c>
      <c r="D24" s="6">
        <f t="shared" ref="D24:F25" si="0">514.27/12</f>
        <v>42.855833333333329</v>
      </c>
      <c r="E24" s="6">
        <f t="shared" si="0"/>
        <v>42.855833333333329</v>
      </c>
      <c r="F24" s="6">
        <f t="shared" si="0"/>
        <v>42.855833333333329</v>
      </c>
      <c r="G24" s="26">
        <f>SUM(D24:F24)/3</f>
        <v>42.855833333333329</v>
      </c>
      <c r="H24" s="39">
        <f>(G24*100%)/G68</f>
        <v>8.8910150040956721E-3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5.75">
      <c r="A25" s="1" t="s">
        <v>224</v>
      </c>
      <c r="B25" s="1" t="s">
        <v>29</v>
      </c>
      <c r="C25" s="1" t="s">
        <v>24</v>
      </c>
      <c r="D25" s="6">
        <f t="shared" si="0"/>
        <v>42.855833333333329</v>
      </c>
      <c r="E25" s="6">
        <f t="shared" si="0"/>
        <v>42.855833333333329</v>
      </c>
      <c r="F25" s="6">
        <f t="shared" si="0"/>
        <v>42.855833333333329</v>
      </c>
      <c r="G25" s="26">
        <f>SUM(D25:F25)/3</f>
        <v>42.855833333333329</v>
      </c>
      <c r="H25" s="39">
        <f>(G25*100%)/G68</f>
        <v>8.8910150040956721E-3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5.75">
      <c r="A26" s="117"/>
      <c r="B26" s="117"/>
      <c r="C26" s="117"/>
      <c r="D26" s="117"/>
      <c r="E26" s="117"/>
      <c r="F26" s="117"/>
      <c r="G26" s="117"/>
      <c r="H26" s="117"/>
      <c r="I26" s="1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5.75">
      <c r="A27" s="8" t="s">
        <v>12</v>
      </c>
      <c r="B27" s="8"/>
      <c r="C27" s="8"/>
      <c r="D27" s="8"/>
      <c r="E27" s="8"/>
      <c r="F27" s="8"/>
      <c r="G27" s="17">
        <f>SUM(G20:G25)</f>
        <v>728.05166666666662</v>
      </c>
      <c r="H27" s="41">
        <f>SUM(H20:H24)</f>
        <v>0.14215302704596042</v>
      </c>
      <c r="I27" s="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5.75">
      <c r="A28" s="117"/>
      <c r="B28" s="117"/>
      <c r="C28" s="117"/>
      <c r="D28" s="117"/>
      <c r="E28" s="117"/>
      <c r="F28" s="117"/>
      <c r="G28" s="117"/>
      <c r="H28" s="117"/>
      <c r="I28" s="11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56.25" customHeight="1">
      <c r="A29" s="22" t="s">
        <v>167</v>
      </c>
      <c r="B29" s="22"/>
      <c r="C29" s="22" t="s">
        <v>164</v>
      </c>
      <c r="D29" s="22" t="s">
        <v>161</v>
      </c>
      <c r="E29" s="22" t="s">
        <v>162</v>
      </c>
      <c r="F29" s="22" t="s">
        <v>163</v>
      </c>
      <c r="G29" s="22" t="s">
        <v>165</v>
      </c>
      <c r="H29" s="23" t="s">
        <v>175</v>
      </c>
      <c r="I29" s="1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5.75">
      <c r="A30" s="117"/>
      <c r="B30" s="117"/>
      <c r="C30" s="117"/>
      <c r="D30" s="117"/>
      <c r="E30" s="117"/>
      <c r="F30" s="117"/>
      <c r="G30" s="117"/>
      <c r="H30" s="117"/>
      <c r="I30" s="11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5.75">
      <c r="A31" s="112" t="s">
        <v>14</v>
      </c>
      <c r="B31" s="112"/>
      <c r="C31" s="112"/>
      <c r="D31" s="112"/>
      <c r="E31" s="112"/>
      <c r="F31" s="112"/>
      <c r="G31" s="112"/>
      <c r="H31" s="112"/>
      <c r="I31" s="1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5.75">
      <c r="A32" s="1" t="s">
        <v>4</v>
      </c>
      <c r="B32" s="1"/>
      <c r="C32" s="1" t="s">
        <v>173</v>
      </c>
      <c r="D32" s="6">
        <v>630</v>
      </c>
      <c r="E32" s="6">
        <v>650</v>
      </c>
      <c r="F32" s="6">
        <v>620</v>
      </c>
      <c r="G32" s="6">
        <f t="shared" ref="G32:G41" si="1">SUM(D32:F32)/3</f>
        <v>633.33333333333337</v>
      </c>
      <c r="H32" s="39">
        <f>(G32*100%)/G68</f>
        <v>0.13139345874954231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5.75">
      <c r="A33" s="1" t="s">
        <v>5</v>
      </c>
      <c r="B33" s="1"/>
      <c r="C33" s="1" t="s">
        <v>24</v>
      </c>
      <c r="D33" s="6">
        <v>700</v>
      </c>
      <c r="E33" s="6">
        <v>700</v>
      </c>
      <c r="F33" s="6">
        <v>700</v>
      </c>
      <c r="G33" s="6">
        <f t="shared" si="1"/>
        <v>700</v>
      </c>
      <c r="H33" s="39">
        <f>(G33*100%)/G68</f>
        <v>0.14522434914423096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5.75">
      <c r="A34" s="1" t="s">
        <v>6</v>
      </c>
      <c r="B34" s="3" t="s">
        <v>29</v>
      </c>
      <c r="C34" s="1" t="s">
        <v>24</v>
      </c>
      <c r="D34" s="6">
        <f>500/12</f>
        <v>41.666666666666664</v>
      </c>
      <c r="E34" s="6">
        <f>500/12</f>
        <v>41.666666666666664</v>
      </c>
      <c r="F34" s="6">
        <f>500/12</f>
        <v>41.666666666666664</v>
      </c>
      <c r="G34" s="6">
        <f t="shared" si="1"/>
        <v>41.666666666666664</v>
      </c>
      <c r="H34" s="39">
        <f>(G34*100%)/G68</f>
        <v>8.644306496680413E-3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5.75">
      <c r="A35" s="1" t="s">
        <v>3</v>
      </c>
      <c r="B35" s="1"/>
      <c r="C35" s="1" t="s">
        <v>176</v>
      </c>
      <c r="D35" s="6">
        <v>120</v>
      </c>
      <c r="E35" s="6">
        <v>110</v>
      </c>
      <c r="F35" s="6">
        <v>105</v>
      </c>
      <c r="G35" s="6">
        <f t="shared" si="1"/>
        <v>111.66666666666667</v>
      </c>
      <c r="H35" s="39">
        <f>(G35*100%)/G68</f>
        <v>2.316674141110351E-2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5.75">
      <c r="A36" s="1" t="s">
        <v>7</v>
      </c>
      <c r="B36" s="1"/>
      <c r="C36" s="1" t="s">
        <v>176</v>
      </c>
      <c r="D36" s="6">
        <v>80</v>
      </c>
      <c r="E36" s="6">
        <v>73</v>
      </c>
      <c r="F36" s="6">
        <v>78</v>
      </c>
      <c r="G36" s="6">
        <f t="shared" si="1"/>
        <v>77</v>
      </c>
      <c r="H36" s="39">
        <f>(G36*100%)/G68</f>
        <v>1.5974678405865406E-2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5.75">
      <c r="A37" s="1" t="s">
        <v>170</v>
      </c>
      <c r="B37" s="1"/>
      <c r="C37" s="1" t="s">
        <v>24</v>
      </c>
      <c r="D37" s="6">
        <v>137.13999999999999</v>
      </c>
      <c r="E37" s="6">
        <v>137.13999999999999</v>
      </c>
      <c r="F37" s="6">
        <v>137.13999999999999</v>
      </c>
      <c r="G37" s="6">
        <f t="shared" si="1"/>
        <v>137.13999999999999</v>
      </c>
      <c r="H37" s="39">
        <f>(G37*100%)/G68</f>
        <v>2.8451524630914046E-2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5.75">
      <c r="A38" s="1" t="s">
        <v>8</v>
      </c>
      <c r="B38" s="1"/>
      <c r="C38" s="1" t="s">
        <v>176</v>
      </c>
      <c r="D38" s="6">
        <v>80</v>
      </c>
      <c r="E38" s="6">
        <v>75</v>
      </c>
      <c r="F38" s="6">
        <v>80</v>
      </c>
      <c r="G38" s="6">
        <f t="shared" si="1"/>
        <v>78.333333333333329</v>
      </c>
      <c r="H38" s="39">
        <f>(G38*100%)/G68</f>
        <v>1.6251296213759175E-2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5.75">
      <c r="A39" s="1" t="s">
        <v>18</v>
      </c>
      <c r="B39" s="1"/>
      <c r="C39" s="1" t="s">
        <v>173</v>
      </c>
      <c r="D39" s="6">
        <v>50</v>
      </c>
      <c r="E39" s="6">
        <v>42</v>
      </c>
      <c r="F39" s="6">
        <v>58</v>
      </c>
      <c r="G39" s="6">
        <f t="shared" si="1"/>
        <v>50</v>
      </c>
      <c r="H39" s="39">
        <f>(G39*100%)/G68</f>
        <v>1.0373167796016497E-2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5.75">
      <c r="A40" s="1" t="s">
        <v>189</v>
      </c>
      <c r="B40" s="1"/>
      <c r="C40" s="1" t="s">
        <v>24</v>
      </c>
      <c r="D40" s="6">
        <v>120</v>
      </c>
      <c r="E40" s="6">
        <v>120</v>
      </c>
      <c r="F40" s="6">
        <v>120</v>
      </c>
      <c r="G40" s="6">
        <f t="shared" si="1"/>
        <v>120</v>
      </c>
      <c r="H40" s="39">
        <f>(G40*100%)/G68</f>
        <v>2.4895602710439592E-2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5.75">
      <c r="A41" s="3" t="s">
        <v>15</v>
      </c>
      <c r="B41" s="1"/>
      <c r="C41" s="1" t="s">
        <v>176</v>
      </c>
      <c r="D41" s="6">
        <v>40</v>
      </c>
      <c r="E41" s="6">
        <v>40</v>
      </c>
      <c r="F41" s="6">
        <v>70</v>
      </c>
      <c r="G41" s="6">
        <f t="shared" si="1"/>
        <v>50</v>
      </c>
      <c r="H41" s="39">
        <f>(G41*100%)/G68</f>
        <v>1.0373167796016497E-2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5.75">
      <c r="A42" s="117"/>
      <c r="B42" s="117"/>
      <c r="C42" s="117"/>
      <c r="D42" s="117"/>
      <c r="E42" s="117"/>
      <c r="F42" s="117"/>
      <c r="G42" s="117"/>
      <c r="H42" s="117"/>
      <c r="I42" s="11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5.75">
      <c r="A43" s="8" t="s">
        <v>12</v>
      </c>
      <c r="B43" s="8"/>
      <c r="C43" s="8"/>
      <c r="D43" s="8"/>
      <c r="E43" s="8"/>
      <c r="F43" s="8"/>
      <c r="G43" s="17">
        <f>SUM(G32:G41)</f>
        <v>1999.14</v>
      </c>
      <c r="H43" s="40">
        <f>SUM(H32:H41)</f>
        <v>0.41474829335456848</v>
      </c>
      <c r="I43" s="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5.75">
      <c r="A44" s="117"/>
      <c r="B44" s="117"/>
      <c r="C44" s="117"/>
      <c r="D44" s="117"/>
      <c r="E44" s="117"/>
      <c r="F44" s="117"/>
      <c r="G44" s="117"/>
      <c r="H44" s="117"/>
      <c r="I44" s="11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55.5" customHeight="1">
      <c r="A45" s="22" t="s">
        <v>167</v>
      </c>
      <c r="B45" s="22"/>
      <c r="C45" s="22" t="s">
        <v>164</v>
      </c>
      <c r="D45" s="22" t="s">
        <v>161</v>
      </c>
      <c r="E45" s="22" t="s">
        <v>162</v>
      </c>
      <c r="F45" s="22" t="s">
        <v>163</v>
      </c>
      <c r="G45" s="22" t="s">
        <v>165</v>
      </c>
      <c r="H45" s="23" t="s">
        <v>175</v>
      </c>
      <c r="I45" s="1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5.75">
      <c r="A46" s="117"/>
      <c r="B46" s="117"/>
      <c r="C46" s="117"/>
      <c r="D46" s="117"/>
      <c r="E46" s="117"/>
      <c r="F46" s="117"/>
      <c r="G46" s="117"/>
      <c r="H46" s="117"/>
      <c r="I46" s="11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5.75">
      <c r="A47" s="112" t="s">
        <v>19</v>
      </c>
      <c r="B47" s="112"/>
      <c r="C47" s="112"/>
      <c r="D47" s="112"/>
      <c r="E47" s="112"/>
      <c r="F47" s="112"/>
      <c r="G47" s="112"/>
      <c r="H47" s="112"/>
      <c r="I47" s="11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5.75">
      <c r="A48" s="3" t="s">
        <v>16</v>
      </c>
      <c r="B48" s="1"/>
      <c r="C48" s="1" t="s">
        <v>176</v>
      </c>
      <c r="D48" s="6">
        <f>130</f>
        <v>130</v>
      </c>
      <c r="E48" s="6">
        <v>0</v>
      </c>
      <c r="F48" s="6">
        <v>50</v>
      </c>
      <c r="G48" s="6">
        <f t="shared" ref="G48:G56" si="2">SUM(D48:F48)/3</f>
        <v>60</v>
      </c>
      <c r="H48" s="39">
        <f>(G48*100%)/G68</f>
        <v>1.2447801355219796E-2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5.75">
      <c r="A49" s="3" t="s">
        <v>20</v>
      </c>
      <c r="B49" s="1"/>
      <c r="C49" s="1" t="s">
        <v>176</v>
      </c>
      <c r="D49" s="6">
        <v>100</v>
      </c>
      <c r="E49" s="6">
        <v>0</v>
      </c>
      <c r="F49" s="6">
        <v>100</v>
      </c>
      <c r="G49" s="6">
        <f t="shared" si="2"/>
        <v>66.666666666666671</v>
      </c>
      <c r="H49" s="39">
        <f>(G49*100%)/G68</f>
        <v>1.3830890394688664E-2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5.75">
      <c r="A50" s="3" t="s">
        <v>184</v>
      </c>
      <c r="B50" s="1"/>
      <c r="C50" s="1" t="s">
        <v>176</v>
      </c>
      <c r="D50" s="6">
        <v>100</v>
      </c>
      <c r="E50" s="6">
        <v>0</v>
      </c>
      <c r="F50" s="6">
        <v>0</v>
      </c>
      <c r="G50" s="6">
        <f>SUM(D50:F50)/3</f>
        <v>33.333333333333336</v>
      </c>
      <c r="H50" s="39">
        <f>(G50*100%)/G68</f>
        <v>6.9154451973443319E-3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5.75">
      <c r="A51" s="1" t="s">
        <v>21</v>
      </c>
      <c r="B51" s="1"/>
      <c r="C51" s="1" t="s">
        <v>176</v>
      </c>
      <c r="D51" s="6">
        <v>50</v>
      </c>
      <c r="E51" s="6">
        <v>0</v>
      </c>
      <c r="F51" s="6">
        <v>70</v>
      </c>
      <c r="G51" s="6">
        <f t="shared" si="2"/>
        <v>40</v>
      </c>
      <c r="H51" s="39">
        <f>(G51*100%)/G68</f>
        <v>8.2985342368131973E-3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5.75">
      <c r="A52" s="1" t="s">
        <v>22</v>
      </c>
      <c r="B52" s="1"/>
      <c r="C52" s="1" t="s">
        <v>24</v>
      </c>
      <c r="D52" s="6">
        <v>76</v>
      </c>
      <c r="E52" s="6">
        <v>76</v>
      </c>
      <c r="F52" s="6">
        <v>76</v>
      </c>
      <c r="G52" s="6">
        <f t="shared" si="2"/>
        <v>76</v>
      </c>
      <c r="H52" s="39">
        <f>(G52*100%)/G68</f>
        <v>1.5767215049945073E-2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5.75">
      <c r="A53" s="1" t="s">
        <v>23</v>
      </c>
      <c r="B53" s="1"/>
      <c r="C53" s="1" t="s">
        <v>24</v>
      </c>
      <c r="D53" s="6">
        <v>30</v>
      </c>
      <c r="E53" s="6">
        <v>30</v>
      </c>
      <c r="F53" s="6">
        <v>30</v>
      </c>
      <c r="G53" s="6">
        <f t="shared" si="2"/>
        <v>30</v>
      </c>
      <c r="H53" s="39">
        <f>(G53*100%)/G68</f>
        <v>6.223900677609898E-3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5.75">
      <c r="A54" s="1" t="s">
        <v>30</v>
      </c>
      <c r="B54" s="3" t="s">
        <v>29</v>
      </c>
      <c r="C54" s="1" t="s">
        <v>24</v>
      </c>
      <c r="D54" s="6">
        <f>790+650</f>
        <v>1440</v>
      </c>
      <c r="E54" s="6">
        <f>790+650</f>
        <v>1440</v>
      </c>
      <c r="F54" s="6">
        <f>790+650</f>
        <v>1440</v>
      </c>
      <c r="G54" s="6">
        <f t="shared" si="2"/>
        <v>1440</v>
      </c>
      <c r="H54" s="39">
        <f>(G54*100%)/G68</f>
        <v>0.29874723252527507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5.75">
      <c r="A55" s="1" t="s">
        <v>9</v>
      </c>
      <c r="B55" s="1"/>
      <c r="C55" s="1" t="s">
        <v>24</v>
      </c>
      <c r="D55" s="38">
        <v>0</v>
      </c>
      <c r="E55" s="6">
        <v>0</v>
      </c>
      <c r="F55" s="6">
        <v>0</v>
      </c>
      <c r="G55" s="6">
        <f t="shared" si="2"/>
        <v>0</v>
      </c>
      <c r="H55" s="39">
        <f>(G55*100%)/G68</f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5.75">
      <c r="A56" s="1" t="s">
        <v>186</v>
      </c>
      <c r="B56" s="4"/>
      <c r="C56" s="1" t="s">
        <v>176</v>
      </c>
      <c r="D56" s="6">
        <v>50</v>
      </c>
      <c r="E56" s="6">
        <v>35</v>
      </c>
      <c r="F56" s="6">
        <v>20</v>
      </c>
      <c r="G56" s="6">
        <f t="shared" si="2"/>
        <v>35</v>
      </c>
      <c r="H56" s="39">
        <f>(G56*100%)/G68</f>
        <v>7.2612174572115476E-3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5.75">
      <c r="A57" s="1"/>
      <c r="B57" s="1"/>
      <c r="C57" s="1"/>
      <c r="D57" s="1"/>
      <c r="E57" s="6"/>
      <c r="F57" s="6"/>
      <c r="G57" s="6"/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5.75">
      <c r="A58" s="8" t="s">
        <v>12</v>
      </c>
      <c r="B58" s="8"/>
      <c r="C58" s="8"/>
      <c r="D58" s="9"/>
      <c r="E58" s="8"/>
      <c r="F58" s="8"/>
      <c r="G58" s="17">
        <f>SUM(G48:G56)</f>
        <v>1781</v>
      </c>
      <c r="H58" s="40">
        <f>SUM(H48:H56)</f>
        <v>0.3694922368941076</v>
      </c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5.75">
      <c r="A59" s="117"/>
      <c r="B59" s="117"/>
      <c r="C59" s="117"/>
      <c r="D59" s="117"/>
      <c r="E59" s="117"/>
      <c r="F59" s="117"/>
      <c r="G59" s="117"/>
      <c r="H59" s="117"/>
      <c r="I59" s="11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55.5" customHeight="1">
      <c r="A60" s="22" t="s">
        <v>167</v>
      </c>
      <c r="B60" s="22"/>
      <c r="C60" s="22" t="s">
        <v>164</v>
      </c>
      <c r="D60" s="22" t="s">
        <v>161</v>
      </c>
      <c r="E60" s="22" t="s">
        <v>162</v>
      </c>
      <c r="F60" s="22" t="s">
        <v>163</v>
      </c>
      <c r="G60" s="22" t="s">
        <v>165</v>
      </c>
      <c r="H60" s="23" t="s">
        <v>175</v>
      </c>
      <c r="I60" s="1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5.75">
      <c r="A61" s="117"/>
      <c r="B61" s="117"/>
      <c r="C61" s="117"/>
      <c r="D61" s="117"/>
      <c r="E61" s="117"/>
      <c r="F61" s="117"/>
      <c r="G61" s="117"/>
      <c r="H61" s="117"/>
      <c r="I61" s="11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5.75">
      <c r="A62" s="112" t="s">
        <v>17</v>
      </c>
      <c r="B62" s="112"/>
      <c r="C62" s="112"/>
      <c r="D62" s="112"/>
      <c r="E62" s="112"/>
      <c r="F62" s="112"/>
      <c r="G62" s="112"/>
      <c r="H62" s="112"/>
      <c r="I62" s="11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5.75">
      <c r="A63" s="3" t="s">
        <v>10</v>
      </c>
      <c r="B63" s="1" t="s">
        <v>50</v>
      </c>
      <c r="C63" s="1" t="s">
        <v>173</v>
      </c>
      <c r="D63" s="6">
        <f>2.1*20</f>
        <v>42</v>
      </c>
      <c r="E63" s="6">
        <f>2.15*22</f>
        <v>47.3</v>
      </c>
      <c r="F63" s="6">
        <f>1.37*23</f>
        <v>31.51</v>
      </c>
      <c r="G63" s="6">
        <f>SUM(D63:F63)/3</f>
        <v>40.270000000000003</v>
      </c>
      <c r="H63" s="39">
        <f>(G63*100%)/G68</f>
        <v>8.3545493429116862E-3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5.75">
      <c r="A64" s="3" t="s">
        <v>11</v>
      </c>
      <c r="B64" s="1"/>
      <c r="C64" s="1" t="s">
        <v>173</v>
      </c>
      <c r="D64" s="6">
        <v>125</v>
      </c>
      <c r="E64" s="6">
        <v>100</v>
      </c>
      <c r="F64" s="6">
        <v>140</v>
      </c>
      <c r="G64" s="6">
        <f>SUM(D64:F64)/3</f>
        <v>121.66666666666667</v>
      </c>
      <c r="H64" s="39">
        <f>(G64*100%)/G68</f>
        <v>2.5241374970306811E-2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5.75">
      <c r="A65" s="1"/>
      <c r="B65" s="1"/>
      <c r="C65" s="1"/>
      <c r="D65" s="1"/>
      <c r="E65" s="1"/>
      <c r="F65" s="1"/>
      <c r="G65" s="1"/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5.75">
      <c r="A66" s="8" t="s">
        <v>12</v>
      </c>
      <c r="B66" s="8"/>
      <c r="C66" s="8"/>
      <c r="D66" s="8"/>
      <c r="E66" s="8"/>
      <c r="F66" s="8"/>
      <c r="G66" s="17">
        <f>SUM(G63:G64)</f>
        <v>161.93666666666667</v>
      </c>
      <c r="H66" s="40">
        <f>SUM(H63:H64)</f>
        <v>3.3595924313218499E-2</v>
      </c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5.75">
      <c r="A68" s="15" t="s">
        <v>150</v>
      </c>
      <c r="B68" s="16"/>
      <c r="C68" s="16"/>
      <c r="D68" s="16"/>
      <c r="E68" s="16"/>
      <c r="F68" s="16"/>
      <c r="G68" s="28">
        <f>SUM(G13,G27,G43,G58,G66)</f>
        <v>4820.1283333333331</v>
      </c>
      <c r="H68" s="47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5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5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5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5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5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5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5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5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5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5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5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5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5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5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5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5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5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5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5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5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5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5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5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5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5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5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5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5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5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5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5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5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</row>
    <row r="222" spans="1:66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</row>
    <row r="223" spans="1:66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</row>
    <row r="224" spans="1:66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</row>
    <row r="225" spans="1:66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</row>
    <row r="226" spans="1:66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</row>
    <row r="227" spans="1:66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</row>
    <row r="228" spans="1:66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</row>
    <row r="229" spans="1:66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</row>
    <row r="230" spans="1:66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</row>
    <row r="231" spans="1:66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</row>
    <row r="232" spans="1:66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</row>
    <row r="233" spans="1:66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</row>
    <row r="234" spans="1:66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</row>
    <row r="235" spans="1:66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</row>
    <row r="236" spans="1:66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</row>
    <row r="237" spans="1:66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</row>
    <row r="238" spans="1:66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</row>
    <row r="239" spans="1:66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</row>
    <row r="240" spans="1:66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</row>
    <row r="241" spans="1:66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</row>
    <row r="242" spans="1:66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</row>
    <row r="243" spans="1:66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</row>
    <row r="244" spans="1:66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</row>
    <row r="245" spans="1:66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</row>
    <row r="246" spans="1:66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</row>
    <row r="247" spans="1:66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</row>
    <row r="248" spans="1:66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</row>
    <row r="249" spans="1:66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</row>
    <row r="250" spans="1:66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</row>
    <row r="251" spans="1:66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</row>
    <row r="252" spans="1:66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</row>
    <row r="253" spans="1:66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</row>
    <row r="254" spans="1:66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</row>
    <row r="255" spans="1:66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</row>
    <row r="256" spans="1:66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</row>
    <row r="257" spans="1:66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</row>
    <row r="258" spans="1:66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</row>
    <row r="259" spans="1:66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</row>
    <row r="260" spans="1:66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</row>
    <row r="261" spans="1:66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</row>
    <row r="262" spans="1:66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</row>
    <row r="263" spans="1:66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</row>
    <row r="264" spans="1:66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</row>
    <row r="265" spans="1:66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</row>
    <row r="266" spans="1:66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</row>
    <row r="267" spans="1:66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</row>
    <row r="268" spans="1:66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</row>
    <row r="269" spans="1:66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</row>
    <row r="270" spans="1:66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</row>
    <row r="271" spans="1:66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</row>
    <row r="272" spans="1:66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</row>
    <row r="273" spans="1:66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</row>
    <row r="274" spans="1:66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</row>
    <row r="275" spans="1:66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</row>
    <row r="276" spans="1:66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</row>
    <row r="277" spans="1:66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</row>
    <row r="278" spans="1:66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</row>
    <row r="279" spans="1:66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</row>
    <row r="280" spans="1:66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</row>
    <row r="281" spans="1:66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</row>
    <row r="282" spans="1:66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</row>
    <row r="283" spans="1:66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</row>
    <row r="284" spans="1:66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</row>
    <row r="285" spans="1:66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</row>
    <row r="286" spans="1:66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</row>
    <row r="287" spans="1:66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</row>
    <row r="288" spans="1:66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</row>
    <row r="289" spans="1:66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</row>
    <row r="290" spans="1:66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</row>
    <row r="291" spans="1:66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</row>
    <row r="292" spans="1:66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</row>
    <row r="293" spans="1:66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</row>
    <row r="294" spans="1:66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</row>
    <row r="295" spans="1:66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</row>
    <row r="296" spans="1:66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</row>
    <row r="297" spans="1:66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</row>
    <row r="298" spans="1:66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</row>
    <row r="299" spans="1:66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</row>
    <row r="300" spans="1:66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</row>
    <row r="301" spans="1:66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</row>
    <row r="302" spans="1:66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</row>
    <row r="303" spans="1:66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</row>
    <row r="304" spans="1:66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</row>
    <row r="305" spans="1:66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</row>
    <row r="306" spans="1:66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</row>
    <row r="307" spans="1:66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</row>
    <row r="308" spans="1:66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</row>
    <row r="309" spans="1:66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</row>
    <row r="310" spans="1:66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</row>
    <row r="311" spans="1:66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</row>
    <row r="312" spans="1:66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</row>
    <row r="313" spans="1:66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</row>
    <row r="314" spans="1:66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</row>
    <row r="315" spans="1:66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</row>
    <row r="316" spans="1:66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</row>
    <row r="317" spans="1:66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</row>
    <row r="318" spans="1:66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</row>
    <row r="319" spans="1:66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</row>
    <row r="320" spans="1:66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</row>
    <row r="321" spans="1:66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</row>
    <row r="322" spans="1:66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</row>
    <row r="323" spans="1:66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</row>
    <row r="324" spans="1:66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</row>
    <row r="325" spans="1:66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1:66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1:66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1:66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1:66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1:66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1:66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1:66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1:66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1:66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1:66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1:66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1:66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1:66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1:66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1:66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1:66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1:66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1:66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1:66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1:66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1:66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  <row r="347" spans="1:66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</row>
    <row r="348" spans="1:66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</row>
    <row r="349" spans="1:66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</row>
    <row r="350" spans="1:66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</row>
    <row r="351" spans="1:66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</row>
    <row r="352" spans="1:66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</row>
    <row r="353" spans="1:66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</row>
    <row r="354" spans="1:66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</row>
    <row r="355" spans="1:66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</row>
    <row r="356" spans="1:66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</row>
    <row r="357" spans="1:66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</row>
    <row r="358" spans="1:66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</row>
    <row r="359" spans="1:66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</row>
    <row r="360" spans="1:66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</row>
    <row r="361" spans="1:66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</row>
    <row r="362" spans="1:66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</row>
    <row r="363" spans="1:66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</row>
    <row r="364" spans="1:66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</row>
    <row r="365" spans="1:66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</row>
    <row r="366" spans="1:66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</row>
    <row r="367" spans="1:66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</row>
    <row r="368" spans="1:66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</row>
    <row r="369" spans="1:66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</row>
    <row r="370" spans="1:66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</row>
    <row r="371" spans="1:66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</row>
    <row r="372" spans="1:66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</row>
    <row r="373" spans="1:66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</row>
    <row r="374" spans="1:66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</row>
    <row r="375" spans="1:66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</row>
    <row r="376" spans="1:66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</row>
    <row r="377" spans="1:66" ht="15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</row>
    <row r="378" spans="1:66" ht="15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</row>
    <row r="379" spans="1:66" ht="15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</row>
    <row r="380" spans="1:66" ht="15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</row>
    <row r="381" spans="1:66" ht="15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</row>
    <row r="382" spans="1:66" ht="15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</row>
    <row r="383" spans="1:66" ht="15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</row>
    <row r="384" spans="1:66" ht="15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</row>
    <row r="385" spans="1:66" ht="15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</row>
    <row r="386" spans="1:66" ht="15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</row>
    <row r="387" spans="1:66" ht="15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</row>
    <row r="388" spans="1:66" ht="15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</row>
    <row r="389" spans="1:66" ht="15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</row>
    <row r="390" spans="1:66" ht="15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</row>
    <row r="391" spans="1:66" ht="15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</row>
    <row r="392" spans="1:66" ht="15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</row>
    <row r="393" spans="1:66" ht="15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</row>
    <row r="394" spans="1:66" ht="15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</row>
    <row r="395" spans="1:66" ht="15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</row>
    <row r="396" spans="1:66" ht="15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</row>
    <row r="397" spans="1:66" ht="15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</row>
    <row r="398" spans="1:66" ht="15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</row>
    <row r="399" spans="1:66" ht="15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</row>
    <row r="400" spans="1:66" ht="15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</row>
    <row r="401" spans="1:66" ht="15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</row>
    <row r="402" spans="1:66" ht="15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</row>
    <row r="403" spans="1:66" ht="15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</row>
    <row r="404" spans="1:66" ht="15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</row>
    <row r="405" spans="1:66" ht="15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</row>
    <row r="406" spans="1:66" ht="15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</row>
    <row r="407" spans="1:66" ht="15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</row>
  </sheetData>
  <mergeCells count="40">
    <mergeCell ref="A19:I19"/>
    <mergeCell ref="A18:I18"/>
    <mergeCell ref="A28:I28"/>
    <mergeCell ref="H11:H12"/>
    <mergeCell ref="I11:I12"/>
    <mergeCell ref="D11:E11"/>
    <mergeCell ref="F11:F12"/>
    <mergeCell ref="A14:I14"/>
    <mergeCell ref="A16:I16"/>
    <mergeCell ref="I20:I21"/>
    <mergeCell ref="A1:I1"/>
    <mergeCell ref="A2:I2"/>
    <mergeCell ref="A3:I3"/>
    <mergeCell ref="A6:I6"/>
    <mergeCell ref="A7:A10"/>
    <mergeCell ref="C7:C10"/>
    <mergeCell ref="D4:E4"/>
    <mergeCell ref="D7:E7"/>
    <mergeCell ref="D8:E8"/>
    <mergeCell ref="D9:E9"/>
    <mergeCell ref="D10:E10"/>
    <mergeCell ref="A5:I5"/>
    <mergeCell ref="F7:F10"/>
    <mergeCell ref="H7:H10"/>
    <mergeCell ref="A62:I62"/>
    <mergeCell ref="G7:G10"/>
    <mergeCell ref="I7:I10"/>
    <mergeCell ref="D12:E12"/>
    <mergeCell ref="D13:E13"/>
    <mergeCell ref="A46:I46"/>
    <mergeCell ref="A30:I30"/>
    <mergeCell ref="A59:I59"/>
    <mergeCell ref="A61:I61"/>
    <mergeCell ref="A26:I26"/>
    <mergeCell ref="A11:A12"/>
    <mergeCell ref="A31:I31"/>
    <mergeCell ref="A42:I42"/>
    <mergeCell ref="A44:I44"/>
    <mergeCell ref="A47:I47"/>
    <mergeCell ref="G11:G12"/>
  </mergeCells>
  <pageMargins left="0.511811024" right="0.511811024" top="0.78740157499999996" bottom="0.78740157499999996" header="0.31496062000000002" footer="0.31496062000000002"/>
  <pageSetup paperSize="13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H376"/>
  <sheetViews>
    <sheetView workbookViewId="0">
      <selection activeCell="A22" sqref="A22"/>
    </sheetView>
  </sheetViews>
  <sheetFormatPr defaultColWidth="8.85546875" defaultRowHeight="15"/>
  <cols>
    <col min="1" max="1" width="49.28515625" customWidth="1"/>
    <col min="2" max="2" width="21.140625" customWidth="1"/>
    <col min="3" max="3" width="30" customWidth="1"/>
  </cols>
  <sheetData>
    <row r="1" spans="1:60" ht="15.75">
      <c r="A1" s="119"/>
      <c r="B1" s="119"/>
      <c r="C1" s="11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ht="18">
      <c r="A2" s="120" t="s">
        <v>51</v>
      </c>
      <c r="B2" s="120"/>
      <c r="C2" s="12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ht="15.75">
      <c r="A3" s="119"/>
      <c r="B3" s="119"/>
      <c r="C3" s="119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ht="15.75">
      <c r="A4" s="22" t="s">
        <v>33</v>
      </c>
      <c r="B4" s="22" t="s">
        <v>164</v>
      </c>
      <c r="C4" s="22" t="s">
        <v>217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ht="15.75">
      <c r="A6" s="129" t="s">
        <v>34</v>
      </c>
      <c r="B6" s="129"/>
      <c r="C6" s="12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ht="15.75">
      <c r="A7" s="1" t="s">
        <v>35</v>
      </c>
      <c r="B7" s="1" t="s">
        <v>173</v>
      </c>
      <c r="C7" s="6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ht="15.75">
      <c r="A8" s="1" t="s">
        <v>36</v>
      </c>
      <c r="B8" s="1" t="s">
        <v>24</v>
      </c>
      <c r="C8" s="6">
        <v>97.95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0" ht="15.75">
      <c r="A9" s="8" t="s">
        <v>12</v>
      </c>
      <c r="B9" s="8"/>
      <c r="C9" s="17">
        <f>SUM(C7,C8)</f>
        <v>97.95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0" ht="15.75">
      <c r="A10" s="44" t="s">
        <v>190</v>
      </c>
      <c r="B10" s="44"/>
      <c r="C10" s="45">
        <f>(C9*100%)/C38</f>
        <v>8.1967213114754106E-2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ht="15.75">
      <c r="A11" s="117"/>
      <c r="B11" s="117"/>
      <c r="C11" s="11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0" ht="15.75">
      <c r="A12" s="129" t="s">
        <v>37</v>
      </c>
      <c r="B12" s="129"/>
      <c r="C12" s="12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ht="15.75">
      <c r="A13" s="3" t="s">
        <v>178</v>
      </c>
      <c r="B13" s="1" t="s">
        <v>24</v>
      </c>
      <c r="C13" s="6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ht="15.75">
      <c r="A14" s="1" t="s">
        <v>177</v>
      </c>
      <c r="B14" s="1" t="s">
        <v>173</v>
      </c>
      <c r="C14" s="6">
        <v>75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ht="15.75">
      <c r="A15" s="1" t="s">
        <v>38</v>
      </c>
      <c r="B15" s="1" t="s">
        <v>173</v>
      </c>
      <c r="C15" s="6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ht="15.75">
      <c r="A16" s="5" t="s">
        <v>47</v>
      </c>
      <c r="B16" s="1" t="s">
        <v>173</v>
      </c>
      <c r="C16" s="6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5.75">
      <c r="A17" s="5" t="s">
        <v>46</v>
      </c>
      <c r="B17" s="1" t="s">
        <v>173</v>
      </c>
      <c r="C17" s="6">
        <v>800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ht="15.75">
      <c r="A18" s="8" t="s">
        <v>12</v>
      </c>
      <c r="B18" s="8"/>
      <c r="C18" s="17">
        <f>SUM(C13:C17)</f>
        <v>875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15.75">
      <c r="A19" s="44" t="s">
        <v>190</v>
      </c>
      <c r="B19" s="44"/>
      <c r="C19" s="45">
        <f>(C18*100%)/C38</f>
        <v>0.73222370061674158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5.75">
      <c r="A20" s="117"/>
      <c r="B20" s="117"/>
      <c r="C20" s="11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5.75">
      <c r="A21" s="129" t="s">
        <v>39</v>
      </c>
      <c r="B21" s="129"/>
      <c r="C21" s="12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5.75">
      <c r="A22" s="1" t="s">
        <v>45</v>
      </c>
      <c r="B22" s="1" t="s">
        <v>176</v>
      </c>
      <c r="C22" s="6">
        <v>12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5.75">
      <c r="A23" s="3" t="s">
        <v>40</v>
      </c>
      <c r="B23" s="1" t="s">
        <v>176</v>
      </c>
      <c r="C23" s="6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5.75">
      <c r="A24" s="1" t="s">
        <v>41</v>
      </c>
      <c r="B24" s="1" t="s">
        <v>176</v>
      </c>
      <c r="C24" s="6">
        <v>38.4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5.75">
      <c r="A25" s="1" t="s">
        <v>42</v>
      </c>
      <c r="B25" s="1" t="s">
        <v>176</v>
      </c>
      <c r="C25" s="6">
        <v>11.52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15.75">
      <c r="A26" s="1" t="s">
        <v>43</v>
      </c>
      <c r="B26" s="1" t="s">
        <v>176</v>
      </c>
      <c r="C26" s="6">
        <v>5.12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5.75">
      <c r="A27" s="1" t="s">
        <v>44</v>
      </c>
      <c r="B27" s="1" t="s">
        <v>176</v>
      </c>
      <c r="C27" s="6">
        <v>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15.75">
      <c r="A28" s="117"/>
      <c r="B28" s="117"/>
      <c r="C28" s="11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5.75">
      <c r="A29" s="8" t="s">
        <v>12</v>
      </c>
      <c r="B29" s="8"/>
      <c r="C29" s="17">
        <f>SUM(C22:C27)</f>
        <v>72.040000000000006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5.75">
      <c r="A30" s="44" t="s">
        <v>190</v>
      </c>
      <c r="B30" s="44"/>
      <c r="C30" s="45">
        <f>(C29*100%)/C38</f>
        <v>6.0285023305634358E-2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5.75">
      <c r="A31" s="117"/>
      <c r="B31" s="117"/>
      <c r="C31" s="11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15.75">
      <c r="A32" s="129" t="s">
        <v>200</v>
      </c>
      <c r="B32" s="129"/>
      <c r="C32" s="12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5.75">
      <c r="A33" s="1" t="s">
        <v>201</v>
      </c>
      <c r="B33" s="1" t="s">
        <v>176</v>
      </c>
      <c r="C33" s="6">
        <v>150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15.75">
      <c r="A34" s="117"/>
      <c r="B34" s="117"/>
      <c r="C34" s="1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ht="15.75">
      <c r="A35" s="8" t="s">
        <v>12</v>
      </c>
      <c r="B35" s="8"/>
      <c r="C35" s="17">
        <f>SUM(C33)</f>
        <v>150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</row>
    <row r="36" spans="1:60" ht="15.75">
      <c r="A36" s="19"/>
      <c r="B36" s="19"/>
      <c r="C36" s="29">
        <f>(C35*100%)/C38</f>
        <v>0.12552406296286997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</row>
    <row r="37" spans="1:60" ht="15.75">
      <c r="A37" s="117"/>
      <c r="B37" s="117"/>
      <c r="C37" s="1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</row>
    <row r="38" spans="1:60" ht="15.75">
      <c r="A38" s="15" t="s">
        <v>150</v>
      </c>
      <c r="B38" s="16"/>
      <c r="C38" s="28">
        <f>SUM(C9,C18,C29,C35)</f>
        <v>1194.99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</row>
    <row r="39" spans="1:60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</row>
    <row r="40" spans="1:60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1:60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0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</row>
    <row r="43" spans="1:60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  <row r="44" spans="1:60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</row>
    <row r="45" spans="1:60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</row>
    <row r="46" spans="1:60" ht="15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</row>
    <row r="47" spans="1:60" ht="15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</row>
    <row r="49" spans="1:60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</row>
    <row r="50" spans="1:60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</row>
    <row r="51" spans="1:60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</row>
    <row r="52" spans="1:60" ht="15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</row>
    <row r="53" spans="1:60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60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</row>
    <row r="55" spans="1:60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</row>
    <row r="56" spans="1:60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</row>
    <row r="57" spans="1:60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</row>
    <row r="58" spans="1:60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</row>
    <row r="59" spans="1:60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</row>
    <row r="60" spans="1:60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  <row r="61" spans="1:60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</row>
    <row r="62" spans="1:60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</row>
    <row r="63" spans="1:60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</row>
    <row r="64" spans="1:60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</row>
    <row r="65" spans="1:60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</row>
    <row r="66" spans="1:60" ht="15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</row>
    <row r="67" spans="1:60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</row>
    <row r="68" spans="1:60" ht="15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1:60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1:60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1:60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1:60" ht="15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</row>
    <row r="74" spans="1:60" ht="15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</row>
    <row r="75" spans="1:60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</row>
    <row r="76" spans="1:60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1:60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1:60" ht="15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  <row r="79" spans="1:60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</row>
    <row r="80" spans="1:60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</row>
    <row r="81" spans="1:60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</row>
    <row r="82" spans="1:60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</row>
    <row r="83" spans="1:60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</row>
    <row r="84" spans="1:60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</row>
    <row r="85" spans="1:60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</row>
    <row r="86" spans="1:60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</row>
    <row r="87" spans="1:60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</row>
    <row r="88" spans="1:60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</row>
    <row r="89" spans="1:60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</row>
    <row r="90" spans="1:60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</row>
    <row r="91" spans="1:60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  <row r="92" spans="1:60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</row>
    <row r="93" spans="1:60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</row>
    <row r="94" spans="1:60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1:60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1:60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1:60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</row>
    <row r="98" spans="1:60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99" spans="1:60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1:60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  <row r="101" spans="1:60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</row>
    <row r="102" spans="1:60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1:60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</row>
    <row r="104" spans="1:60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</row>
    <row r="105" spans="1:60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</row>
    <row r="106" spans="1:60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</row>
    <row r="108" spans="1:60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  <row r="109" spans="1:60" ht="15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</row>
    <row r="111" spans="1:60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2" spans="1:60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</row>
    <row r="113" spans="1:60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</row>
    <row r="114" spans="1:60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</row>
    <row r="115" spans="1:60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</row>
    <row r="117" spans="1:60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</row>
    <row r="118" spans="1:60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</row>
    <row r="119" spans="1:60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</row>
    <row r="120" spans="1:60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</row>
    <row r="121" spans="1:60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</row>
    <row r="122" spans="1:60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</row>
    <row r="123" spans="1:60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</row>
    <row r="124" spans="1:60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1:60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</row>
    <row r="126" spans="1:60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</row>
    <row r="127" spans="1:60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</row>
    <row r="128" spans="1:60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1:60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</row>
    <row r="130" spans="1:60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</row>
    <row r="131" spans="1:60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1:60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</row>
    <row r="133" spans="1:60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</row>
    <row r="134" spans="1:60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</row>
    <row r="135" spans="1:60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</row>
    <row r="136" spans="1:60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</row>
    <row r="137" spans="1:60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1:60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1:60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</row>
    <row r="140" spans="1:60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</row>
    <row r="141" spans="1:60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</row>
    <row r="142" spans="1:60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</row>
    <row r="143" spans="1:60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</row>
    <row r="144" spans="1:60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</row>
    <row r="145" spans="1:60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</row>
    <row r="147" spans="1:60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</row>
    <row r="148" spans="1:60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1:60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</row>
    <row r="150" spans="1:60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</row>
    <row r="151" spans="1:60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</row>
    <row r="152" spans="1:60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</row>
    <row r="153" spans="1:60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1:60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1:60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1:60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1:60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</row>
    <row r="158" spans="1:60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</row>
    <row r="159" spans="1:60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</row>
    <row r="160" spans="1:60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</row>
    <row r="161" spans="1:60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1:60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1:60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</row>
    <row r="164" spans="1:60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</row>
    <row r="166" spans="1:60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1:60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</row>
    <row r="170" spans="1:60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  <row r="171" spans="1:60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</row>
    <row r="172" spans="1:60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</row>
    <row r="173" spans="1:60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</row>
    <row r="174" spans="1:60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</row>
    <row r="175" spans="1:60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</row>
    <row r="176" spans="1:60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</row>
    <row r="177" spans="1:60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</row>
    <row r="178" spans="1:60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</row>
    <row r="179" spans="1:60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</row>
    <row r="180" spans="1:60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</row>
    <row r="181" spans="1:60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</row>
    <row r="182" spans="1:60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</row>
    <row r="183" spans="1:60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</row>
    <row r="184" spans="1:60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</row>
    <row r="185" spans="1:60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</row>
    <row r="186" spans="1:60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</row>
    <row r="187" spans="1:60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</row>
    <row r="188" spans="1:60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</row>
    <row r="189" spans="1:60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</row>
    <row r="190" spans="1:60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</row>
    <row r="191" spans="1:60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1:60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</row>
    <row r="193" spans="1:60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</row>
    <row r="194" spans="1:60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</row>
    <row r="195" spans="1:60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</row>
    <row r="196" spans="1:60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60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60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</row>
    <row r="199" spans="1:60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60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</row>
    <row r="201" spans="1:60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</row>
    <row r="202" spans="1:60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</row>
    <row r="203" spans="1:60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</row>
    <row r="204" spans="1:60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</row>
    <row r="205" spans="1:60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</row>
    <row r="206" spans="1:60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</row>
    <row r="207" spans="1:60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</row>
    <row r="208" spans="1:60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</row>
    <row r="209" spans="1:60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</row>
    <row r="210" spans="1:60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</row>
    <row r="211" spans="1:60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</row>
    <row r="212" spans="1:60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</row>
    <row r="213" spans="1:60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</row>
    <row r="214" spans="1:60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</row>
    <row r="215" spans="1:60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</row>
    <row r="216" spans="1:60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</row>
    <row r="217" spans="1:60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</row>
    <row r="218" spans="1:60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</row>
    <row r="219" spans="1:60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</row>
    <row r="220" spans="1:60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</row>
    <row r="221" spans="1:60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</row>
    <row r="222" spans="1:60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</row>
    <row r="223" spans="1:60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</row>
    <row r="224" spans="1:60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</row>
    <row r="225" spans="1:60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</row>
    <row r="226" spans="1:60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</row>
    <row r="227" spans="1:60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</row>
    <row r="228" spans="1:60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</row>
    <row r="229" spans="1:60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</row>
    <row r="230" spans="1:60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</row>
    <row r="231" spans="1:60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</row>
    <row r="232" spans="1:60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</row>
    <row r="233" spans="1:60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</row>
    <row r="234" spans="1:60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</row>
    <row r="235" spans="1:60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</row>
    <row r="236" spans="1:60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</row>
    <row r="237" spans="1:60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</row>
    <row r="238" spans="1:60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</row>
    <row r="239" spans="1:60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</row>
    <row r="240" spans="1:60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</row>
    <row r="241" spans="1:60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</row>
    <row r="242" spans="1:60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</row>
    <row r="243" spans="1:60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</row>
    <row r="244" spans="1:60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</row>
    <row r="245" spans="1:60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</row>
    <row r="246" spans="1:60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</row>
    <row r="247" spans="1:60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</row>
    <row r="248" spans="1:60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</row>
    <row r="249" spans="1:60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</row>
    <row r="250" spans="1:60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</row>
    <row r="251" spans="1:60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</row>
    <row r="252" spans="1:60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</row>
    <row r="253" spans="1:60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</row>
    <row r="254" spans="1:60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</row>
    <row r="255" spans="1:60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</row>
    <row r="256" spans="1:60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</row>
    <row r="257" spans="1:60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</row>
    <row r="258" spans="1:60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</row>
    <row r="259" spans="1:60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</row>
    <row r="260" spans="1:60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</row>
    <row r="261" spans="1:60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</row>
    <row r="262" spans="1:60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</row>
    <row r="263" spans="1:60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</row>
    <row r="264" spans="1:60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</row>
    <row r="265" spans="1:60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</row>
    <row r="266" spans="1:60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</row>
    <row r="267" spans="1:60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</row>
    <row r="268" spans="1:60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</row>
    <row r="269" spans="1:60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</row>
    <row r="270" spans="1:60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</row>
    <row r="271" spans="1:60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</row>
    <row r="272" spans="1:60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</row>
    <row r="273" spans="1:60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</row>
    <row r="274" spans="1:60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</row>
    <row r="275" spans="1:60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</row>
    <row r="276" spans="1:60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</row>
    <row r="277" spans="1:60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</row>
    <row r="278" spans="1:60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</row>
    <row r="279" spans="1:60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</row>
    <row r="280" spans="1:60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</row>
    <row r="281" spans="1:60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</row>
    <row r="282" spans="1:60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</row>
    <row r="283" spans="1:60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</row>
    <row r="284" spans="1:60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</row>
    <row r="285" spans="1:60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</row>
    <row r="286" spans="1:60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</row>
    <row r="287" spans="1:60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</row>
    <row r="288" spans="1:60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</row>
    <row r="289" spans="1:60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</row>
    <row r="290" spans="1:60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</row>
    <row r="291" spans="1:60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</row>
    <row r="292" spans="1:60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</row>
    <row r="293" spans="1:60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</row>
    <row r="294" spans="1:60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</row>
    <row r="295" spans="1:60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</row>
    <row r="296" spans="1:60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</row>
    <row r="297" spans="1:60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</row>
    <row r="298" spans="1:60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</row>
    <row r="299" spans="1:60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</row>
    <row r="300" spans="1:60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</row>
    <row r="301" spans="1:60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</row>
    <row r="302" spans="1:60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</row>
    <row r="303" spans="1:60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</row>
    <row r="304" spans="1:60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</row>
    <row r="305" spans="1:60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</row>
    <row r="306" spans="1:60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</row>
    <row r="307" spans="1:60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</row>
    <row r="308" spans="1:60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</row>
    <row r="309" spans="1:60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</row>
    <row r="310" spans="1:60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</row>
    <row r="311" spans="1:60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</row>
    <row r="312" spans="1:60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</row>
    <row r="313" spans="1:60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</row>
    <row r="314" spans="1:60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</row>
    <row r="315" spans="1:60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</row>
    <row r="316" spans="1:60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</row>
    <row r="317" spans="1:60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</row>
    <row r="318" spans="1:60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</row>
    <row r="319" spans="1:60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</row>
    <row r="320" spans="1:60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</row>
    <row r="321" spans="1:60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</row>
    <row r="322" spans="1:60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</row>
    <row r="323" spans="1:60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</row>
    <row r="324" spans="1:60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</row>
    <row r="325" spans="1:60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</row>
    <row r="326" spans="1:60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</row>
    <row r="327" spans="1:60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</row>
    <row r="328" spans="1:60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</row>
    <row r="329" spans="1:60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</row>
    <row r="330" spans="1:60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</row>
    <row r="331" spans="1:60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</row>
    <row r="332" spans="1:60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</row>
    <row r="333" spans="1:60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</row>
    <row r="334" spans="1:60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</row>
    <row r="335" spans="1:60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</row>
    <row r="336" spans="1:60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</row>
    <row r="337" spans="1:60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</row>
    <row r="338" spans="1:60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</row>
    <row r="339" spans="1:60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</row>
    <row r="340" spans="1:60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</row>
    <row r="341" spans="1:60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</row>
    <row r="342" spans="1:60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</row>
    <row r="343" spans="1:60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</row>
    <row r="344" spans="1:60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</row>
    <row r="345" spans="1:60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</row>
    <row r="346" spans="1:60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</row>
    <row r="347" spans="1:60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</row>
    <row r="348" spans="1:60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</row>
    <row r="349" spans="1:60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</row>
    <row r="350" spans="1:60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</row>
    <row r="351" spans="1:60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</row>
    <row r="352" spans="1:60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</row>
    <row r="353" spans="1:60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</row>
    <row r="354" spans="1:60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</row>
    <row r="355" spans="1:60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</row>
    <row r="356" spans="1:60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</row>
    <row r="357" spans="1:60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</row>
    <row r="358" spans="1:60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</row>
    <row r="359" spans="1:60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</row>
    <row r="360" spans="1:60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</row>
    <row r="361" spans="1:60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</row>
    <row r="362" spans="1:60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</row>
    <row r="363" spans="1:60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</row>
    <row r="364" spans="1:60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</row>
    <row r="365" spans="1:60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</row>
    <row r="366" spans="1:60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</row>
    <row r="367" spans="1:60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</row>
    <row r="368" spans="1:60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</row>
    <row r="369" spans="1:60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</row>
    <row r="370" spans="1:60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</row>
    <row r="371" spans="1:60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</row>
    <row r="372" spans="1:60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</row>
    <row r="373" spans="1:60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</row>
    <row r="374" spans="1:60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</row>
    <row r="375" spans="1:60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</row>
    <row r="376" spans="1:60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</row>
  </sheetData>
  <mergeCells count="13">
    <mergeCell ref="A37:C37"/>
    <mergeCell ref="A2:C2"/>
    <mergeCell ref="A3:C3"/>
    <mergeCell ref="A1:C1"/>
    <mergeCell ref="A20:C20"/>
    <mergeCell ref="A21:C21"/>
    <mergeCell ref="A6:C6"/>
    <mergeCell ref="A11:C11"/>
    <mergeCell ref="A12:C12"/>
    <mergeCell ref="A34:C34"/>
    <mergeCell ref="A31:C31"/>
    <mergeCell ref="A32:C32"/>
    <mergeCell ref="A28:C28"/>
  </mergeCells>
  <pageMargins left="0.511811024" right="0.511811024" top="0.78740157499999996" bottom="0.78740157499999996" header="0.31496062000000002" footer="0.31496062000000002"/>
  <pageSetup paperSize="13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FF"/>
    <pageSetUpPr fitToPage="1"/>
  </sheetPr>
  <dimension ref="A1:BN439"/>
  <sheetViews>
    <sheetView zoomScaleNormal="100" workbookViewId="0">
      <selection activeCell="O25" sqref="O25"/>
    </sheetView>
  </sheetViews>
  <sheetFormatPr defaultColWidth="8.85546875" defaultRowHeight="15"/>
  <cols>
    <col min="1" max="1" width="5.140625" customWidth="1"/>
    <col min="2" max="2" width="32" customWidth="1"/>
    <col min="3" max="3" width="36.42578125" customWidth="1"/>
    <col min="4" max="4" width="18.42578125" customWidth="1"/>
    <col min="5" max="5" width="21.5703125" customWidth="1"/>
    <col min="8" max="8" width="17.42578125" customWidth="1"/>
    <col min="9" max="9" width="20.42578125" customWidth="1"/>
  </cols>
  <sheetData>
    <row r="1" spans="1:66" ht="15.75">
      <c r="A1" s="177"/>
      <c r="B1" s="177"/>
      <c r="C1" s="177"/>
      <c r="D1" s="177"/>
      <c r="E1" s="177"/>
      <c r="F1" s="177"/>
      <c r="G1" s="177"/>
      <c r="H1" s="177"/>
      <c r="I1" s="17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8">
      <c r="A2" s="120" t="s">
        <v>155</v>
      </c>
      <c r="B2" s="120"/>
      <c r="C2" s="120"/>
      <c r="D2" s="120"/>
      <c r="E2" s="120"/>
      <c r="F2" s="120"/>
      <c r="G2" s="120"/>
      <c r="H2" s="120"/>
      <c r="I2" s="12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5.75">
      <c r="A3" s="177"/>
      <c r="B3" s="177"/>
      <c r="C3" s="177"/>
      <c r="D3" s="177"/>
      <c r="E3" s="177"/>
      <c r="F3" s="177"/>
      <c r="G3" s="177"/>
      <c r="H3" s="177"/>
      <c r="I3" s="17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5.75">
      <c r="A4" s="165" t="s">
        <v>52</v>
      </c>
      <c r="B4" s="165"/>
      <c r="C4" s="165" t="s">
        <v>218</v>
      </c>
      <c r="D4" s="165"/>
      <c r="E4" s="165"/>
      <c r="F4" s="165"/>
      <c r="G4" s="165"/>
      <c r="H4" s="165"/>
      <c r="I4" s="16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5.75">
      <c r="A5" s="165" t="s">
        <v>74</v>
      </c>
      <c r="B5" s="165"/>
      <c r="C5" s="165"/>
      <c r="D5" s="165"/>
      <c r="E5" s="165"/>
      <c r="F5" s="165"/>
      <c r="G5" s="165"/>
      <c r="H5" s="165"/>
      <c r="I5" s="165"/>
      <c r="J5" s="2"/>
      <c r="K5" s="46"/>
      <c r="L5" s="46"/>
      <c r="M5" s="46"/>
      <c r="N5" s="46"/>
      <c r="O5" s="4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5.75">
      <c r="A6" s="165" t="s">
        <v>75</v>
      </c>
      <c r="B6" s="165"/>
      <c r="C6" s="165"/>
      <c r="D6" s="165"/>
      <c r="E6" s="165"/>
      <c r="F6" s="165"/>
      <c r="G6" s="165"/>
      <c r="H6" s="165"/>
      <c r="I6" s="16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5.75">
      <c r="A7" s="165" t="s">
        <v>62</v>
      </c>
      <c r="B7" s="165"/>
      <c r="C7" s="165"/>
      <c r="D7" s="165"/>
      <c r="E7" s="165"/>
      <c r="F7" s="165"/>
      <c r="G7" s="165"/>
      <c r="H7" s="165"/>
      <c r="I7" s="16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75">
      <c r="A8" s="165" t="s">
        <v>53</v>
      </c>
      <c r="B8" s="165"/>
      <c r="C8" s="175"/>
      <c r="D8" s="175"/>
      <c r="E8" s="175"/>
      <c r="F8" s="175"/>
      <c r="G8" s="175"/>
      <c r="H8" s="175"/>
      <c r="I8" s="17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5.75">
      <c r="A9" s="165" t="s">
        <v>54</v>
      </c>
      <c r="B9" s="165"/>
      <c r="C9" s="175"/>
      <c r="D9" s="175"/>
      <c r="E9" s="175"/>
      <c r="F9" s="175"/>
      <c r="G9" s="175"/>
      <c r="H9" s="175"/>
      <c r="I9" s="17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5.75">
      <c r="A10" s="165" t="s">
        <v>55</v>
      </c>
      <c r="B10" s="165"/>
      <c r="C10" s="175"/>
      <c r="D10" s="175"/>
      <c r="E10" s="175"/>
      <c r="F10" s="175"/>
      <c r="G10" s="175"/>
      <c r="H10" s="175"/>
      <c r="I10" s="17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5.75">
      <c r="A11" s="165" t="s">
        <v>56</v>
      </c>
      <c r="B11" s="165"/>
      <c r="C11" s="175"/>
      <c r="D11" s="175"/>
      <c r="E11" s="175"/>
      <c r="F11" s="175"/>
      <c r="G11" s="175"/>
      <c r="H11" s="175"/>
      <c r="I11" s="17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5.75">
      <c r="A12" s="151"/>
      <c r="B12" s="151"/>
      <c r="C12" s="151"/>
      <c r="D12" s="151"/>
      <c r="E12" s="151"/>
      <c r="F12" s="151"/>
      <c r="G12" s="151"/>
      <c r="H12" s="151"/>
      <c r="I12" s="15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5.75">
      <c r="A13" s="185" t="s">
        <v>57</v>
      </c>
      <c r="B13" s="185"/>
      <c r="C13" s="185"/>
      <c r="D13" s="185"/>
      <c r="E13" s="185"/>
      <c r="F13" s="185"/>
      <c r="G13" s="185"/>
      <c r="H13" s="185"/>
      <c r="I13" s="18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5.75">
      <c r="A14" s="165" t="s">
        <v>59</v>
      </c>
      <c r="B14" s="165"/>
      <c r="C14" s="11" t="s">
        <v>58</v>
      </c>
      <c r="D14" s="165" t="s">
        <v>60</v>
      </c>
      <c r="E14" s="165"/>
      <c r="F14" s="165"/>
      <c r="G14" s="165"/>
      <c r="H14" s="165"/>
      <c r="I14" s="20" t="s">
        <v>61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5.75">
      <c r="A15" s="168"/>
      <c r="B15" s="168"/>
      <c r="C15" s="11"/>
      <c r="D15" s="165"/>
      <c r="E15" s="165"/>
      <c r="F15" s="165"/>
      <c r="G15" s="165"/>
      <c r="H15" s="165"/>
      <c r="I15" s="20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5.75">
      <c r="A16" s="168"/>
      <c r="B16" s="168"/>
      <c r="C16" s="10"/>
      <c r="D16" s="165"/>
      <c r="E16" s="165"/>
      <c r="F16" s="165"/>
      <c r="G16" s="165"/>
      <c r="H16" s="165"/>
      <c r="I16" s="2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5.75">
      <c r="A17" s="168"/>
      <c r="B17" s="168"/>
      <c r="C17" s="10"/>
      <c r="D17" s="165"/>
      <c r="E17" s="165"/>
      <c r="F17" s="165"/>
      <c r="G17" s="165"/>
      <c r="H17" s="165"/>
      <c r="I17" s="2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5.75">
      <c r="A18" s="168"/>
      <c r="B18" s="168"/>
      <c r="C18" s="10"/>
      <c r="D18" s="165"/>
      <c r="E18" s="165"/>
      <c r="F18" s="165"/>
      <c r="G18" s="165"/>
      <c r="H18" s="165"/>
      <c r="I18" s="2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5.75">
      <c r="A19" s="176"/>
      <c r="B19" s="176"/>
      <c r="C19" s="176"/>
      <c r="D19" s="176"/>
      <c r="E19" s="176"/>
      <c r="F19" s="176"/>
      <c r="G19" s="176"/>
      <c r="H19" s="176"/>
      <c r="I19" s="17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45.75" customHeight="1">
      <c r="A20" s="178" t="s">
        <v>225</v>
      </c>
      <c r="B20" s="178"/>
      <c r="C20" s="178"/>
      <c r="D20" s="58" t="s">
        <v>147</v>
      </c>
      <c r="E20" s="58" t="s">
        <v>222</v>
      </c>
      <c r="F20" s="178" t="s">
        <v>149</v>
      </c>
      <c r="G20" s="178"/>
      <c r="H20" s="58" t="s">
        <v>179</v>
      </c>
      <c r="I20" s="59" t="s">
        <v>79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5.75">
      <c r="A21" s="176"/>
      <c r="B21" s="176"/>
      <c r="C21" s="176"/>
      <c r="D21" s="176"/>
      <c r="E21" s="176"/>
      <c r="F21" s="176"/>
      <c r="G21" s="176"/>
      <c r="H21" s="176"/>
      <c r="I21" s="17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5.75">
      <c r="A22" s="183" t="s">
        <v>76</v>
      </c>
      <c r="B22" s="170" t="s">
        <v>63</v>
      </c>
      <c r="C22" s="170"/>
      <c r="D22" s="170"/>
      <c r="E22" s="170"/>
      <c r="F22" s="170"/>
      <c r="G22" s="170"/>
      <c r="H22" s="170"/>
      <c r="I22" s="17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5.75">
      <c r="A23" s="183"/>
      <c r="B23" s="167" t="s">
        <v>191</v>
      </c>
      <c r="C23" s="167"/>
      <c r="D23" s="167"/>
      <c r="E23" s="167"/>
      <c r="F23" s="167"/>
      <c r="G23" s="167"/>
      <c r="H23" s="167"/>
      <c r="I23" s="16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5.75">
      <c r="A24" s="184"/>
      <c r="B24" s="181"/>
      <c r="C24" s="153"/>
      <c r="D24" s="153"/>
      <c r="E24" s="153"/>
      <c r="F24" s="153"/>
      <c r="G24" s="153"/>
      <c r="H24" s="153"/>
      <c r="I24" s="18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5.75">
      <c r="A25" s="183"/>
      <c r="B25" s="166" t="s">
        <v>157</v>
      </c>
      <c r="C25" s="60" t="s">
        <v>159</v>
      </c>
      <c r="D25" s="61">
        <v>1.3888888888888888E-2</v>
      </c>
      <c r="E25" s="61"/>
      <c r="F25" s="154" t="s">
        <v>151</v>
      </c>
      <c r="G25" s="154"/>
      <c r="H25" s="153"/>
      <c r="I25" s="169">
        <f>(D50*100%)/D178</f>
        <v>0.10867622350123332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5.75">
      <c r="A26" s="183"/>
      <c r="B26" s="166"/>
      <c r="C26" s="62" t="s">
        <v>87</v>
      </c>
      <c r="D26" s="179">
        <v>8.3333333333333329E-2</v>
      </c>
      <c r="E26" s="63"/>
      <c r="F26" s="154"/>
      <c r="G26" s="154"/>
      <c r="H26" s="153"/>
      <c r="I26" s="16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5.75">
      <c r="A27" s="183"/>
      <c r="B27" s="166"/>
      <c r="C27" s="62" t="s">
        <v>88</v>
      </c>
      <c r="D27" s="179"/>
      <c r="E27" s="63"/>
      <c r="F27" s="154"/>
      <c r="G27" s="154"/>
      <c r="H27" s="153"/>
      <c r="I27" s="16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29.25">
      <c r="A28" s="183"/>
      <c r="B28" s="166"/>
      <c r="C28" s="64" t="s">
        <v>89</v>
      </c>
      <c r="D28" s="179"/>
      <c r="E28" s="63"/>
      <c r="F28" s="154"/>
      <c r="G28" s="154"/>
      <c r="H28" s="153"/>
      <c r="I28" s="16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29.25">
      <c r="A29" s="183"/>
      <c r="B29" s="166"/>
      <c r="C29" s="64" t="s">
        <v>160</v>
      </c>
      <c r="D29" s="65">
        <v>4.1666666666666664E-2</v>
      </c>
      <c r="E29" s="65"/>
      <c r="F29" s="154"/>
      <c r="G29" s="154"/>
      <c r="H29" s="153"/>
      <c r="I29" s="16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5.75">
      <c r="A30" s="183"/>
      <c r="B30" s="171" t="s">
        <v>153</v>
      </c>
      <c r="C30" s="66" t="s">
        <v>132</v>
      </c>
      <c r="D30" s="67">
        <v>4.1666666666666664E-2</v>
      </c>
      <c r="E30" s="67"/>
      <c r="F30" s="154" t="s">
        <v>151</v>
      </c>
      <c r="G30" s="154"/>
      <c r="H30" s="146"/>
      <c r="I30" s="16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8.75" customHeight="1">
      <c r="A31" s="183"/>
      <c r="B31" s="171"/>
      <c r="C31" s="66" t="s">
        <v>133</v>
      </c>
      <c r="D31" s="61">
        <v>8.3333333333333329E-2</v>
      </c>
      <c r="E31" s="61"/>
      <c r="F31" s="154"/>
      <c r="G31" s="154"/>
      <c r="H31" s="146"/>
      <c r="I31" s="16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9.5" customHeight="1">
      <c r="A32" s="183"/>
      <c r="B32" s="171" t="s">
        <v>134</v>
      </c>
      <c r="C32" s="64" t="s">
        <v>132</v>
      </c>
      <c r="D32" s="67">
        <v>5.5555555555555552E-2</v>
      </c>
      <c r="E32" s="67"/>
      <c r="F32" s="154" t="s">
        <v>151</v>
      </c>
      <c r="G32" s="154"/>
      <c r="H32" s="146"/>
      <c r="I32" s="16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5.75">
      <c r="A33" s="183"/>
      <c r="B33" s="171"/>
      <c r="C33" s="64" t="s">
        <v>133</v>
      </c>
      <c r="D33" s="61">
        <v>8.3333333333333329E-2</v>
      </c>
      <c r="E33" s="61"/>
      <c r="F33" s="154"/>
      <c r="G33" s="154"/>
      <c r="H33" s="146"/>
      <c r="I33" s="16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5.75">
      <c r="A34" s="183"/>
      <c r="B34" s="69" t="s">
        <v>156</v>
      </c>
      <c r="C34" s="64" t="s">
        <v>158</v>
      </c>
      <c r="D34" s="61">
        <v>8.3333333333333329E-2</v>
      </c>
      <c r="E34" s="61"/>
      <c r="F34" s="154" t="s">
        <v>151</v>
      </c>
      <c r="G34" s="154"/>
      <c r="H34" s="68"/>
      <c r="I34" s="16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28.5">
      <c r="A35" s="183"/>
      <c r="B35" s="166" t="s">
        <v>68</v>
      </c>
      <c r="C35" s="69" t="s">
        <v>154</v>
      </c>
      <c r="D35" s="179">
        <v>0.16666666666666666</v>
      </c>
      <c r="E35" s="63"/>
      <c r="F35" s="154" t="s">
        <v>151</v>
      </c>
      <c r="G35" s="154"/>
      <c r="H35" s="146"/>
      <c r="I35" s="16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5.75">
      <c r="A36" s="183"/>
      <c r="B36" s="166"/>
      <c r="C36" s="62" t="s">
        <v>80</v>
      </c>
      <c r="D36" s="179"/>
      <c r="E36" s="63"/>
      <c r="F36" s="154"/>
      <c r="G36" s="154"/>
      <c r="H36" s="146"/>
      <c r="I36" s="16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5.75">
      <c r="A37" s="183"/>
      <c r="B37" s="166"/>
      <c r="C37" s="62" t="s">
        <v>84</v>
      </c>
      <c r="D37" s="179"/>
      <c r="E37" s="63"/>
      <c r="F37" s="154"/>
      <c r="G37" s="154"/>
      <c r="H37" s="146"/>
      <c r="I37" s="16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5.75">
      <c r="A38" s="183"/>
      <c r="B38" s="166"/>
      <c r="C38" s="62" t="s">
        <v>85</v>
      </c>
      <c r="D38" s="179"/>
      <c r="E38" s="63"/>
      <c r="F38" s="154"/>
      <c r="G38" s="154"/>
      <c r="H38" s="146"/>
      <c r="I38" s="16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5.75">
      <c r="A39" s="183"/>
      <c r="B39" s="166"/>
      <c r="C39" s="70" t="s">
        <v>86</v>
      </c>
      <c r="D39" s="61">
        <v>8.3333333333333329E-2</v>
      </c>
      <c r="E39" s="61"/>
      <c r="F39" s="154"/>
      <c r="G39" s="154"/>
      <c r="H39" s="146"/>
      <c r="I39" s="16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5.75">
      <c r="A40" s="183"/>
      <c r="B40" s="166" t="s">
        <v>67</v>
      </c>
      <c r="C40" s="64" t="s">
        <v>114</v>
      </c>
      <c r="D40" s="179">
        <v>1</v>
      </c>
      <c r="E40" s="63"/>
      <c r="F40" s="154" t="s">
        <v>151</v>
      </c>
      <c r="G40" s="154"/>
      <c r="H40" s="146"/>
      <c r="I40" s="16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5.75">
      <c r="A41" s="183"/>
      <c r="B41" s="166"/>
      <c r="C41" s="71" t="s">
        <v>113</v>
      </c>
      <c r="D41" s="179"/>
      <c r="E41" s="63"/>
      <c r="F41" s="154"/>
      <c r="G41" s="154"/>
      <c r="H41" s="146"/>
      <c r="I41" s="16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5.75">
      <c r="A42" s="183"/>
      <c r="B42" s="166"/>
      <c r="C42" s="64" t="s">
        <v>115</v>
      </c>
      <c r="D42" s="179"/>
      <c r="E42" s="63"/>
      <c r="F42" s="154"/>
      <c r="G42" s="154"/>
      <c r="H42" s="146"/>
      <c r="I42" s="16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5.75">
      <c r="A43" s="183"/>
      <c r="B43" s="166"/>
      <c r="C43" s="64" t="s">
        <v>116</v>
      </c>
      <c r="D43" s="179"/>
      <c r="E43" s="63"/>
      <c r="F43" s="154"/>
      <c r="G43" s="154"/>
      <c r="H43" s="146"/>
      <c r="I43" s="16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5.75">
      <c r="A44" s="183"/>
      <c r="B44" s="166"/>
      <c r="C44" s="64" t="s">
        <v>117</v>
      </c>
      <c r="D44" s="179"/>
      <c r="E44" s="63"/>
      <c r="F44" s="154"/>
      <c r="G44" s="154"/>
      <c r="H44" s="146"/>
      <c r="I44" s="16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5.75">
      <c r="A45" s="183"/>
      <c r="B45" s="64" t="s">
        <v>66</v>
      </c>
      <c r="C45" s="72"/>
      <c r="D45" s="61">
        <v>0</v>
      </c>
      <c r="E45" s="61"/>
      <c r="F45" s="154" t="s">
        <v>148</v>
      </c>
      <c r="G45" s="154"/>
      <c r="H45" s="68"/>
      <c r="I45" s="16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5.75">
      <c r="A46" s="183"/>
      <c r="B46" s="171" t="s">
        <v>139</v>
      </c>
      <c r="C46" s="62" t="s">
        <v>140</v>
      </c>
      <c r="D46" s="61">
        <v>0.125</v>
      </c>
      <c r="E46" s="61"/>
      <c r="F46" s="154" t="s">
        <v>151</v>
      </c>
      <c r="G46" s="154"/>
      <c r="H46" s="146"/>
      <c r="I46" s="16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5.75">
      <c r="A47" s="183"/>
      <c r="B47" s="171"/>
      <c r="C47" s="62" t="s">
        <v>141</v>
      </c>
      <c r="D47" s="61">
        <v>0.125</v>
      </c>
      <c r="E47" s="61"/>
      <c r="F47" s="154"/>
      <c r="G47" s="154"/>
      <c r="H47" s="146"/>
      <c r="I47" s="16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5.75">
      <c r="A48" s="183"/>
      <c r="B48" s="171"/>
      <c r="C48" s="62" t="s">
        <v>142</v>
      </c>
      <c r="D48" s="61">
        <v>0.125</v>
      </c>
      <c r="E48" s="61"/>
      <c r="F48" s="154"/>
      <c r="G48" s="154"/>
      <c r="H48" s="146"/>
      <c r="I48" s="16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5.75">
      <c r="A49" s="184"/>
      <c r="B49" s="158"/>
      <c r="C49" s="159"/>
      <c r="D49" s="159"/>
      <c r="E49" s="159"/>
      <c r="F49" s="159"/>
      <c r="G49" s="159"/>
      <c r="H49" s="159"/>
      <c r="I49" s="16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5.75">
      <c r="A50" s="183"/>
      <c r="B50" s="88" t="s">
        <v>12</v>
      </c>
      <c r="C50" s="89"/>
      <c r="D50" s="92">
        <f>SUM(D25:D48)</f>
        <v>2.1111111111111112</v>
      </c>
      <c r="E50" s="92">
        <f>SUM(E25:E48)</f>
        <v>0</v>
      </c>
      <c r="F50" s="142" t="s">
        <v>151</v>
      </c>
      <c r="G50" s="142"/>
      <c r="H50" s="93"/>
      <c r="I50" s="9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5.75">
      <c r="A51" s="95"/>
      <c r="B51" s="161"/>
      <c r="C51" s="146"/>
      <c r="D51" s="146"/>
      <c r="E51" s="146"/>
      <c r="F51" s="146"/>
      <c r="G51" s="146"/>
      <c r="H51" s="146"/>
      <c r="I51" s="16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5.75" customHeight="1">
      <c r="A52" s="183" t="s">
        <v>77</v>
      </c>
      <c r="B52" s="170" t="s">
        <v>65</v>
      </c>
      <c r="C52" s="170"/>
      <c r="D52" s="170"/>
      <c r="E52" s="170"/>
      <c r="F52" s="170"/>
      <c r="G52" s="170"/>
      <c r="H52" s="170"/>
      <c r="I52" s="17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5.75" customHeight="1">
      <c r="A53" s="183"/>
      <c r="B53" s="167" t="s">
        <v>118</v>
      </c>
      <c r="C53" s="167"/>
      <c r="D53" s="167"/>
      <c r="E53" s="167"/>
      <c r="F53" s="167"/>
      <c r="G53" s="167"/>
      <c r="H53" s="167"/>
      <c r="I53" s="16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5.75" customHeight="1">
      <c r="A54" s="184"/>
      <c r="B54" s="181"/>
      <c r="C54" s="153"/>
      <c r="D54" s="153"/>
      <c r="E54" s="153"/>
      <c r="F54" s="153"/>
      <c r="G54" s="153"/>
      <c r="H54" s="153"/>
      <c r="I54" s="18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5.75" customHeight="1">
      <c r="A55" s="183"/>
      <c r="B55" s="60" t="s">
        <v>119</v>
      </c>
      <c r="C55" s="73"/>
      <c r="D55" s="74">
        <v>2.0833333333333332E-2</v>
      </c>
      <c r="E55" s="74"/>
      <c r="F55" s="154" t="s">
        <v>151</v>
      </c>
      <c r="G55" s="154"/>
      <c r="H55" s="73"/>
      <c r="I55" s="169">
        <f>(D72*100%)/D178</f>
        <v>0.22092732277553351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5.75">
      <c r="A56" s="183"/>
      <c r="B56" s="64" t="s">
        <v>90</v>
      </c>
      <c r="C56" s="62"/>
      <c r="D56" s="61">
        <v>8.3333333333333329E-2</v>
      </c>
      <c r="E56" s="61"/>
      <c r="F56" s="154" t="s">
        <v>151</v>
      </c>
      <c r="G56" s="154"/>
      <c r="H56" s="68"/>
      <c r="I56" s="16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5.75">
      <c r="A57" s="183"/>
      <c r="B57" s="64" t="s">
        <v>91</v>
      </c>
      <c r="C57" s="62"/>
      <c r="D57" s="61">
        <v>1</v>
      </c>
      <c r="E57" s="61"/>
      <c r="F57" s="154" t="s">
        <v>151</v>
      </c>
      <c r="G57" s="154"/>
      <c r="H57" s="68"/>
      <c r="I57" s="16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5.75">
      <c r="A58" s="183"/>
      <c r="B58" s="64" t="s">
        <v>92</v>
      </c>
      <c r="C58" s="62"/>
      <c r="D58" s="61">
        <v>0.16666666666666666</v>
      </c>
      <c r="E58" s="61"/>
      <c r="F58" s="154" t="s">
        <v>151</v>
      </c>
      <c r="G58" s="154"/>
      <c r="H58" s="68"/>
      <c r="I58" s="16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29.25">
      <c r="A59" s="183"/>
      <c r="B59" s="64" t="s">
        <v>93</v>
      </c>
      <c r="C59" s="62"/>
      <c r="D59" s="61">
        <v>0.125</v>
      </c>
      <c r="E59" s="61"/>
      <c r="F59" s="154" t="s">
        <v>151</v>
      </c>
      <c r="G59" s="154"/>
      <c r="H59" s="68"/>
      <c r="I59" s="16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5.75">
      <c r="A60" s="183"/>
      <c r="B60" s="64" t="s">
        <v>94</v>
      </c>
      <c r="C60" s="62"/>
      <c r="D60" s="61">
        <v>0.125</v>
      </c>
      <c r="E60" s="61"/>
      <c r="F60" s="154" t="s">
        <v>151</v>
      </c>
      <c r="G60" s="154"/>
      <c r="H60" s="68"/>
      <c r="I60" s="16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5.75">
      <c r="A61" s="183"/>
      <c r="B61" s="64" t="s">
        <v>95</v>
      </c>
      <c r="C61" s="62"/>
      <c r="D61" s="61">
        <v>4.1666666666666664E-2</v>
      </c>
      <c r="E61" s="61"/>
      <c r="F61" s="154" t="s">
        <v>151</v>
      </c>
      <c r="G61" s="154"/>
      <c r="H61" s="68"/>
      <c r="I61" s="16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5.75">
      <c r="A62" s="183"/>
      <c r="B62" s="64" t="s">
        <v>122</v>
      </c>
      <c r="C62" s="62"/>
      <c r="D62" s="61">
        <v>0.66666666666666663</v>
      </c>
      <c r="E62" s="61"/>
      <c r="F62" s="154" t="s">
        <v>151</v>
      </c>
      <c r="G62" s="154"/>
      <c r="H62" s="68"/>
      <c r="I62" s="16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5.75">
      <c r="A63" s="183"/>
      <c r="B63" s="66" t="s">
        <v>120</v>
      </c>
      <c r="C63" s="62"/>
      <c r="D63" s="61">
        <v>0.66666666666666663</v>
      </c>
      <c r="E63" s="61"/>
      <c r="F63" s="154" t="s">
        <v>151</v>
      </c>
      <c r="G63" s="154"/>
      <c r="H63" s="68"/>
      <c r="I63" s="16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5.75">
      <c r="A64" s="183"/>
      <c r="B64" s="64" t="s">
        <v>121</v>
      </c>
      <c r="C64" s="62"/>
      <c r="D64" s="61">
        <v>0.25</v>
      </c>
      <c r="E64" s="61"/>
      <c r="F64" s="154" t="s">
        <v>151</v>
      </c>
      <c r="G64" s="154"/>
      <c r="H64" s="68"/>
      <c r="I64" s="16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5.75">
      <c r="A65" s="183"/>
      <c r="B65" s="64" t="s">
        <v>81</v>
      </c>
      <c r="C65" s="62"/>
      <c r="D65" s="67" t="s">
        <v>148</v>
      </c>
      <c r="E65" s="67"/>
      <c r="F65" s="148" t="s">
        <v>148</v>
      </c>
      <c r="G65" s="148"/>
      <c r="H65" s="68"/>
      <c r="I65" s="16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5.75">
      <c r="A66" s="183"/>
      <c r="B66" s="186" t="s">
        <v>143</v>
      </c>
      <c r="C66" s="62" t="s">
        <v>132</v>
      </c>
      <c r="D66" s="61">
        <v>0.16666666666666666</v>
      </c>
      <c r="E66" s="61"/>
      <c r="F66" s="154" t="s">
        <v>151</v>
      </c>
      <c r="G66" s="154"/>
      <c r="H66" s="68"/>
      <c r="I66" s="16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5.75">
      <c r="A67" s="183"/>
      <c r="B67" s="186"/>
      <c r="C67" s="62" t="s">
        <v>152</v>
      </c>
      <c r="D67" s="61">
        <v>0.16666666666666666</v>
      </c>
      <c r="E67" s="61"/>
      <c r="F67" s="154" t="s">
        <v>151</v>
      </c>
      <c r="G67" s="154"/>
      <c r="H67" s="68"/>
      <c r="I67" s="16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5.75">
      <c r="A68" s="183"/>
      <c r="B68" s="64" t="s">
        <v>144</v>
      </c>
      <c r="C68" s="62"/>
      <c r="D68" s="61">
        <v>0.66666666666666663</v>
      </c>
      <c r="E68" s="61"/>
      <c r="F68" s="154" t="s">
        <v>151</v>
      </c>
      <c r="G68" s="154"/>
      <c r="H68" s="68"/>
      <c r="I68" s="16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5.75">
      <c r="A69" s="183"/>
      <c r="B69" s="171" t="s">
        <v>145</v>
      </c>
      <c r="C69" s="62" t="s">
        <v>132</v>
      </c>
      <c r="D69" s="61">
        <v>6.25E-2</v>
      </c>
      <c r="E69" s="61"/>
      <c r="F69" s="154" t="s">
        <v>151</v>
      </c>
      <c r="G69" s="154"/>
      <c r="H69" s="68"/>
      <c r="I69" s="16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5.75">
      <c r="A70" s="183"/>
      <c r="B70" s="171"/>
      <c r="C70" s="62" t="s">
        <v>152</v>
      </c>
      <c r="D70" s="61">
        <v>8.3333333333333329E-2</v>
      </c>
      <c r="E70" s="61"/>
      <c r="F70" s="154" t="s">
        <v>151</v>
      </c>
      <c r="G70" s="154"/>
      <c r="H70" s="68"/>
      <c r="I70" s="16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5.75">
      <c r="A71" s="184"/>
      <c r="B71" s="158"/>
      <c r="C71" s="159"/>
      <c r="D71" s="159"/>
      <c r="E71" s="159"/>
      <c r="F71" s="159"/>
      <c r="G71" s="159"/>
      <c r="H71" s="159"/>
      <c r="I71" s="16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5.75">
      <c r="A72" s="183"/>
      <c r="B72" s="88" t="s">
        <v>12</v>
      </c>
      <c r="C72" s="89"/>
      <c r="D72" s="96">
        <f>SUM(D55:D70)</f>
        <v>4.2916666666666661</v>
      </c>
      <c r="E72" s="96">
        <f>SUM(E55:E70)</f>
        <v>0</v>
      </c>
      <c r="F72" s="142" t="s">
        <v>151</v>
      </c>
      <c r="G72" s="142"/>
      <c r="H72" s="93"/>
      <c r="I72" s="9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5.75">
      <c r="A73" s="184"/>
      <c r="B73" s="161"/>
      <c r="C73" s="146"/>
      <c r="D73" s="146"/>
      <c r="E73" s="146"/>
      <c r="F73" s="146"/>
      <c r="G73" s="146"/>
      <c r="H73" s="146"/>
      <c r="I73" s="16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5.75">
      <c r="A74" s="183"/>
      <c r="B74" s="170" t="s">
        <v>64</v>
      </c>
      <c r="C74" s="170"/>
      <c r="D74" s="170"/>
      <c r="E74" s="170"/>
      <c r="F74" s="170"/>
      <c r="G74" s="170"/>
      <c r="H74" s="170"/>
      <c r="I74" s="17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5.75">
      <c r="A75" s="183"/>
      <c r="B75" s="167" t="s">
        <v>123</v>
      </c>
      <c r="C75" s="167"/>
      <c r="D75" s="167"/>
      <c r="E75" s="167"/>
      <c r="F75" s="167"/>
      <c r="G75" s="167"/>
      <c r="H75" s="167"/>
      <c r="I75" s="16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5.75">
      <c r="A76" s="184"/>
      <c r="B76" s="132"/>
      <c r="C76" s="180"/>
      <c r="D76" s="180"/>
      <c r="E76" s="180"/>
      <c r="F76" s="180"/>
      <c r="G76" s="180"/>
      <c r="H76" s="180"/>
      <c r="I76" s="13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5.75">
      <c r="A77" s="183"/>
      <c r="B77" s="60" t="s">
        <v>119</v>
      </c>
      <c r="C77" s="75"/>
      <c r="D77" s="67" t="s">
        <v>148</v>
      </c>
      <c r="E77" s="67"/>
      <c r="F77" s="149" t="s">
        <v>148</v>
      </c>
      <c r="G77" s="149"/>
      <c r="H77" s="68"/>
      <c r="I77" s="169">
        <f>(D96*100%)/D178</f>
        <v>8.6869481285525324E-2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5.75">
      <c r="A78" s="183"/>
      <c r="B78" s="64" t="s">
        <v>90</v>
      </c>
      <c r="C78" s="62"/>
      <c r="D78" s="67" t="s">
        <v>148</v>
      </c>
      <c r="E78" s="67"/>
      <c r="F78" s="149" t="s">
        <v>148</v>
      </c>
      <c r="G78" s="149"/>
      <c r="H78" s="68"/>
      <c r="I78" s="16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5.75">
      <c r="A79" s="183"/>
      <c r="B79" s="66" t="s">
        <v>96</v>
      </c>
      <c r="C79" s="62"/>
      <c r="D79" s="74">
        <v>8.3333333333333329E-2</v>
      </c>
      <c r="E79" s="74"/>
      <c r="F79" s="146"/>
      <c r="G79" s="146"/>
      <c r="H79" s="68"/>
      <c r="I79" s="16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5.75">
      <c r="A80" s="183"/>
      <c r="B80" s="66" t="s">
        <v>91</v>
      </c>
      <c r="C80" s="62"/>
      <c r="D80" s="61">
        <v>0.33333333333333331</v>
      </c>
      <c r="E80" s="61"/>
      <c r="F80" s="146"/>
      <c r="G80" s="146"/>
      <c r="H80" s="68"/>
      <c r="I80" s="16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5.75">
      <c r="A81" s="183"/>
      <c r="B81" s="66" t="s">
        <v>92</v>
      </c>
      <c r="C81" s="62"/>
      <c r="D81" s="61">
        <v>8.3333333333333329E-2</v>
      </c>
      <c r="E81" s="61"/>
      <c r="F81" s="146"/>
      <c r="G81" s="146"/>
      <c r="H81" s="68"/>
      <c r="I81" s="16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29.25">
      <c r="A82" s="183"/>
      <c r="B82" s="66" t="s">
        <v>93</v>
      </c>
      <c r="C82" s="62"/>
      <c r="D82" s="61">
        <v>6.25E-2</v>
      </c>
      <c r="E82" s="61"/>
      <c r="F82" s="146"/>
      <c r="G82" s="146"/>
      <c r="H82" s="68"/>
      <c r="I82" s="16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5.75">
      <c r="A83" s="183"/>
      <c r="B83" s="66" t="s">
        <v>94</v>
      </c>
      <c r="C83" s="62"/>
      <c r="D83" s="61">
        <v>4.1666666666666664E-2</v>
      </c>
      <c r="E83" s="61"/>
      <c r="F83" s="146"/>
      <c r="G83" s="146"/>
      <c r="H83" s="68"/>
      <c r="I83" s="16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29.25">
      <c r="A84" s="183"/>
      <c r="B84" s="64" t="s">
        <v>124</v>
      </c>
      <c r="C84" s="62"/>
      <c r="D84" s="61">
        <v>8.3333333333333329E-2</v>
      </c>
      <c r="E84" s="61"/>
      <c r="F84" s="146"/>
      <c r="G84" s="146"/>
      <c r="H84" s="68"/>
      <c r="I84" s="16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5.75">
      <c r="A85" s="183"/>
      <c r="B85" s="66" t="s">
        <v>125</v>
      </c>
      <c r="C85" s="62"/>
      <c r="D85" s="61">
        <v>8.3333333333333329E-2</v>
      </c>
      <c r="E85" s="61"/>
      <c r="F85" s="146"/>
      <c r="G85" s="146"/>
      <c r="H85" s="68"/>
      <c r="I85" s="16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5.75">
      <c r="A86" s="183"/>
      <c r="B86" s="66" t="s">
        <v>126</v>
      </c>
      <c r="C86" s="62"/>
      <c r="D86" s="61">
        <v>8.3333333333333329E-2</v>
      </c>
      <c r="E86" s="61"/>
      <c r="F86" s="146"/>
      <c r="G86" s="146"/>
      <c r="H86" s="68"/>
      <c r="I86" s="16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5.75">
      <c r="A87" s="183"/>
      <c r="B87" s="64" t="s">
        <v>127</v>
      </c>
      <c r="C87" s="62"/>
      <c r="D87" s="61">
        <v>8.3333333333333329E-2</v>
      </c>
      <c r="E87" s="61"/>
      <c r="F87" s="146"/>
      <c r="G87" s="146"/>
      <c r="H87" s="68"/>
      <c r="I87" s="16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5.75">
      <c r="A88" s="183"/>
      <c r="B88" s="66" t="s">
        <v>121</v>
      </c>
      <c r="C88" s="62"/>
      <c r="D88" s="61">
        <v>0.25</v>
      </c>
      <c r="E88" s="61"/>
      <c r="F88" s="146"/>
      <c r="G88" s="146"/>
      <c r="H88" s="68"/>
      <c r="I88" s="16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5.75">
      <c r="A89" s="183"/>
      <c r="B89" s="64" t="s">
        <v>128</v>
      </c>
      <c r="C89" s="62"/>
      <c r="D89" s="61">
        <v>0.25</v>
      </c>
      <c r="E89" s="61"/>
      <c r="F89" s="146"/>
      <c r="G89" s="146"/>
      <c r="H89" s="68"/>
      <c r="I89" s="16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5.75">
      <c r="A90" s="183"/>
      <c r="B90" s="186" t="s">
        <v>143</v>
      </c>
      <c r="C90" s="62" t="s">
        <v>132</v>
      </c>
      <c r="D90" s="61">
        <v>8.3333333333333329E-2</v>
      </c>
      <c r="E90" s="61"/>
      <c r="F90" s="146"/>
      <c r="G90" s="146"/>
      <c r="H90" s="68"/>
      <c r="I90" s="16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5.75">
      <c r="A91" s="183"/>
      <c r="B91" s="186"/>
      <c r="C91" s="62" t="s">
        <v>152</v>
      </c>
      <c r="D91" s="61">
        <v>0.16666666666666666</v>
      </c>
      <c r="E91" s="61"/>
      <c r="F91" s="146"/>
      <c r="G91" s="146"/>
      <c r="H91" s="68"/>
      <c r="I91" s="16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5.75">
      <c r="A92" s="183"/>
      <c r="B92" s="64" t="s">
        <v>144</v>
      </c>
      <c r="C92" s="62"/>
      <c r="D92" s="67" t="s">
        <v>148</v>
      </c>
      <c r="E92" s="67"/>
      <c r="F92" s="149" t="s">
        <v>148</v>
      </c>
      <c r="G92" s="149"/>
      <c r="H92" s="68"/>
      <c r="I92" s="16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5.75">
      <c r="A93" s="183"/>
      <c r="B93" s="171" t="s">
        <v>145</v>
      </c>
      <c r="C93" s="62" t="s">
        <v>132</v>
      </c>
      <c r="D93" s="67" t="s">
        <v>148</v>
      </c>
      <c r="E93" s="67"/>
      <c r="F93" s="149" t="s">
        <v>148</v>
      </c>
      <c r="G93" s="149"/>
      <c r="H93" s="68"/>
      <c r="I93" s="16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5.75">
      <c r="A94" s="183"/>
      <c r="B94" s="171"/>
      <c r="C94" s="62" t="s">
        <v>152</v>
      </c>
      <c r="D94" s="67" t="s">
        <v>148</v>
      </c>
      <c r="E94" s="67"/>
      <c r="F94" s="149" t="s">
        <v>148</v>
      </c>
      <c r="G94" s="149"/>
      <c r="H94" s="68"/>
      <c r="I94" s="16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5.75">
      <c r="A95" s="184"/>
      <c r="B95" s="158"/>
      <c r="C95" s="159"/>
      <c r="D95" s="159"/>
      <c r="E95" s="159"/>
      <c r="F95" s="159"/>
      <c r="G95" s="159"/>
      <c r="H95" s="159"/>
      <c r="I95" s="16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5.75">
      <c r="A96" s="183"/>
      <c r="B96" s="88" t="s">
        <v>12</v>
      </c>
      <c r="C96" s="89"/>
      <c r="D96" s="92">
        <f>SUM(D77:D94)</f>
        <v>1.6875</v>
      </c>
      <c r="E96" s="92">
        <f>SUM(E77:E94)</f>
        <v>0</v>
      </c>
      <c r="F96" s="142" t="s">
        <v>151</v>
      </c>
      <c r="G96" s="142"/>
      <c r="H96" s="93"/>
      <c r="I96" s="9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5.75">
      <c r="A97" s="184"/>
      <c r="B97" s="161"/>
      <c r="C97" s="146"/>
      <c r="D97" s="146"/>
      <c r="E97" s="146"/>
      <c r="F97" s="146"/>
      <c r="G97" s="146"/>
      <c r="H97" s="146"/>
      <c r="I97" s="16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5.75">
      <c r="A98" s="183"/>
      <c r="B98" s="170" t="s">
        <v>131</v>
      </c>
      <c r="C98" s="170"/>
      <c r="D98" s="170"/>
      <c r="E98" s="170"/>
      <c r="F98" s="170"/>
      <c r="G98" s="170"/>
      <c r="H98" s="170"/>
      <c r="I98" s="17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5.75">
      <c r="A99" s="183"/>
      <c r="B99" s="167" t="s">
        <v>129</v>
      </c>
      <c r="C99" s="167"/>
      <c r="D99" s="167"/>
      <c r="E99" s="167"/>
      <c r="F99" s="167"/>
      <c r="G99" s="167"/>
      <c r="H99" s="167"/>
      <c r="I99" s="16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5.75">
      <c r="A100" s="184"/>
      <c r="B100" s="132"/>
      <c r="C100" s="180"/>
      <c r="D100" s="180"/>
      <c r="E100" s="180"/>
      <c r="F100" s="180"/>
      <c r="G100" s="180"/>
      <c r="H100" s="180"/>
      <c r="I100" s="13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5.75">
      <c r="A101" s="183"/>
      <c r="B101" s="64" t="s">
        <v>90</v>
      </c>
      <c r="C101" s="62"/>
      <c r="D101" s="74">
        <v>1.3888888888888888E-2</v>
      </c>
      <c r="E101" s="74"/>
      <c r="F101" s="146"/>
      <c r="G101" s="146"/>
      <c r="H101" s="68"/>
      <c r="I101" s="169">
        <f>(D112*100%)/D178</f>
        <v>8.8299431594752065E-2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5.75">
      <c r="A102" s="183"/>
      <c r="B102" s="66" t="s">
        <v>96</v>
      </c>
      <c r="C102" s="62"/>
      <c r="D102" s="74">
        <v>1.3888888888888888E-2</v>
      </c>
      <c r="E102" s="74"/>
      <c r="F102" s="146"/>
      <c r="G102" s="146"/>
      <c r="H102" s="68"/>
      <c r="I102" s="16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5.75">
      <c r="A103" s="183"/>
      <c r="B103" s="66" t="s">
        <v>91</v>
      </c>
      <c r="C103" s="62"/>
      <c r="D103" s="61">
        <v>0.16666666666666666</v>
      </c>
      <c r="E103" s="61"/>
      <c r="F103" s="146"/>
      <c r="G103" s="146"/>
      <c r="H103" s="68"/>
      <c r="I103" s="16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5.75">
      <c r="A104" s="183"/>
      <c r="B104" s="66" t="s">
        <v>92</v>
      </c>
      <c r="C104" s="62"/>
      <c r="D104" s="61">
        <v>4.1666666666666664E-2</v>
      </c>
      <c r="E104" s="61"/>
      <c r="F104" s="146"/>
      <c r="G104" s="146"/>
      <c r="H104" s="68"/>
      <c r="I104" s="16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29.25">
      <c r="A105" s="183"/>
      <c r="B105" s="66" t="s">
        <v>93</v>
      </c>
      <c r="C105" s="62"/>
      <c r="D105" s="61">
        <v>4.1666666666666664E-2</v>
      </c>
      <c r="E105" s="61"/>
      <c r="F105" s="146"/>
      <c r="G105" s="146"/>
      <c r="H105" s="68"/>
      <c r="I105" s="16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5.75">
      <c r="A106" s="183"/>
      <c r="B106" s="66" t="s">
        <v>94</v>
      </c>
      <c r="C106" s="62"/>
      <c r="D106" s="74">
        <v>2.0833333333333332E-2</v>
      </c>
      <c r="E106" s="74"/>
      <c r="F106" s="146"/>
      <c r="G106" s="146"/>
      <c r="H106" s="68"/>
      <c r="I106" s="16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5.75">
      <c r="A107" s="183"/>
      <c r="B107" s="64" t="s">
        <v>83</v>
      </c>
      <c r="C107" s="62"/>
      <c r="D107" s="61">
        <v>1</v>
      </c>
      <c r="E107" s="61"/>
      <c r="F107" s="146"/>
      <c r="G107" s="146"/>
      <c r="H107" s="68"/>
      <c r="I107" s="16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5.75">
      <c r="A108" s="183"/>
      <c r="B108" s="62" t="s">
        <v>97</v>
      </c>
      <c r="C108" s="62"/>
      <c r="D108" s="61">
        <v>8.3333333333333329E-2</v>
      </c>
      <c r="E108" s="61"/>
      <c r="F108" s="146"/>
      <c r="G108" s="146"/>
      <c r="H108" s="68"/>
      <c r="I108" s="16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43.5">
      <c r="A109" s="183"/>
      <c r="B109" s="64" t="s">
        <v>146</v>
      </c>
      <c r="C109" s="62"/>
      <c r="D109" s="61">
        <v>0.33333333333333331</v>
      </c>
      <c r="E109" s="61"/>
      <c r="F109" s="146"/>
      <c r="G109" s="146"/>
      <c r="H109" s="68"/>
      <c r="I109" s="16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5.75">
      <c r="A110" s="183"/>
      <c r="B110" s="64" t="s">
        <v>144</v>
      </c>
      <c r="C110" s="62"/>
      <c r="D110" s="67" t="s">
        <v>148</v>
      </c>
      <c r="E110" s="67"/>
      <c r="F110" s="149" t="s">
        <v>148</v>
      </c>
      <c r="G110" s="149"/>
      <c r="H110" s="68"/>
      <c r="I110" s="7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5.75">
      <c r="A111" s="184"/>
      <c r="B111" s="155"/>
      <c r="C111" s="156"/>
      <c r="D111" s="156"/>
      <c r="E111" s="156"/>
      <c r="F111" s="156"/>
      <c r="G111" s="156"/>
      <c r="H111" s="156"/>
      <c r="I111" s="15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5.75">
      <c r="A112" s="183"/>
      <c r="B112" s="88" t="s">
        <v>12</v>
      </c>
      <c r="C112" s="89"/>
      <c r="D112" s="92">
        <f>SUM(D101:D110)</f>
        <v>1.7152777777777777</v>
      </c>
      <c r="E112" s="92">
        <f>SUM(E101:E110)</f>
        <v>0</v>
      </c>
      <c r="F112" s="142" t="s">
        <v>151</v>
      </c>
      <c r="G112" s="142"/>
      <c r="H112" s="93"/>
      <c r="I112" s="9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5.75">
      <c r="A113" s="184"/>
      <c r="B113" s="161"/>
      <c r="C113" s="146"/>
      <c r="D113" s="146"/>
      <c r="E113" s="146"/>
      <c r="F113" s="146"/>
      <c r="G113" s="146"/>
      <c r="H113" s="146"/>
      <c r="I113" s="16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5.75">
      <c r="A114" s="183"/>
      <c r="B114" s="170" t="s">
        <v>69</v>
      </c>
      <c r="C114" s="170"/>
      <c r="D114" s="170"/>
      <c r="E114" s="170"/>
      <c r="F114" s="170"/>
      <c r="G114" s="170"/>
      <c r="H114" s="170"/>
      <c r="I114" s="17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5.75">
      <c r="A115" s="183"/>
      <c r="B115" s="167" t="s">
        <v>130</v>
      </c>
      <c r="C115" s="167"/>
      <c r="D115" s="167"/>
      <c r="E115" s="167"/>
      <c r="F115" s="167"/>
      <c r="G115" s="167"/>
      <c r="H115" s="167"/>
      <c r="I115" s="16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5.75">
      <c r="A116" s="184"/>
      <c r="B116" s="132"/>
      <c r="C116" s="180"/>
      <c r="D116" s="180"/>
      <c r="E116" s="180"/>
      <c r="F116" s="180"/>
      <c r="G116" s="180"/>
      <c r="H116" s="180"/>
      <c r="I116" s="1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5.75">
      <c r="A117" s="183"/>
      <c r="B117" s="64" t="s">
        <v>90</v>
      </c>
      <c r="C117" s="62"/>
      <c r="D117" s="67" t="s">
        <v>148</v>
      </c>
      <c r="E117" s="67"/>
      <c r="F117" s="148" t="s">
        <v>148</v>
      </c>
      <c r="G117" s="148"/>
      <c r="H117" s="68"/>
      <c r="I117" s="172">
        <f>(D132*100%)/D178</f>
        <v>0.37857934436778323</v>
      </c>
      <c r="J117" s="1"/>
      <c r="K117" s="3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5.75">
      <c r="A118" s="183"/>
      <c r="B118" s="66" t="s">
        <v>96</v>
      </c>
      <c r="C118" s="62"/>
      <c r="D118" s="67" t="s">
        <v>148</v>
      </c>
      <c r="E118" s="67"/>
      <c r="F118" s="148" t="s">
        <v>148</v>
      </c>
      <c r="G118" s="148"/>
      <c r="H118" s="68"/>
      <c r="I118" s="172"/>
      <c r="J118" s="1"/>
      <c r="K118" s="3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5.75">
      <c r="A119" s="183"/>
      <c r="B119" s="66" t="s">
        <v>91</v>
      </c>
      <c r="C119" s="62"/>
      <c r="D119" s="61">
        <v>0.16666666666666666</v>
      </c>
      <c r="E119" s="61"/>
      <c r="F119" s="146"/>
      <c r="G119" s="146"/>
      <c r="H119" s="68"/>
      <c r="I119" s="172"/>
      <c r="J119" s="1"/>
      <c r="K119" s="3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5.75">
      <c r="A120" s="183"/>
      <c r="B120" s="66" t="s">
        <v>92</v>
      </c>
      <c r="C120" s="62"/>
      <c r="D120" s="61">
        <v>4.1666666666666664E-2</v>
      </c>
      <c r="E120" s="61"/>
      <c r="F120" s="146"/>
      <c r="G120" s="146"/>
      <c r="H120" s="68"/>
      <c r="I120" s="172"/>
      <c r="J120" s="1"/>
      <c r="K120" s="3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29.25">
      <c r="A121" s="183"/>
      <c r="B121" s="66" t="s">
        <v>93</v>
      </c>
      <c r="C121" s="62"/>
      <c r="D121" s="61">
        <v>4.1666666666666664E-2</v>
      </c>
      <c r="E121" s="61"/>
      <c r="F121" s="146"/>
      <c r="G121" s="146"/>
      <c r="H121" s="68"/>
      <c r="I121" s="172"/>
      <c r="J121" s="1"/>
      <c r="K121" s="3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5.75">
      <c r="A122" s="183"/>
      <c r="B122" s="66" t="s">
        <v>94</v>
      </c>
      <c r="C122" s="62"/>
      <c r="D122" s="74">
        <v>2.0833333333333332E-2</v>
      </c>
      <c r="E122" s="74"/>
      <c r="F122" s="146"/>
      <c r="G122" s="146"/>
      <c r="H122" s="68"/>
      <c r="I122" s="172"/>
      <c r="J122" s="1"/>
      <c r="K122" s="3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29.25">
      <c r="A123" s="183"/>
      <c r="B123" s="64" t="s">
        <v>135</v>
      </c>
      <c r="C123" s="62"/>
      <c r="D123" s="163">
        <v>6.166666666666667</v>
      </c>
      <c r="E123" s="77"/>
      <c r="F123" s="147"/>
      <c r="G123" s="147"/>
      <c r="H123" s="147"/>
      <c r="I123" s="172"/>
      <c r="J123" s="1"/>
      <c r="K123" s="3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5.75">
      <c r="A124" s="183"/>
      <c r="B124" s="64" t="s">
        <v>83</v>
      </c>
      <c r="C124" s="62"/>
      <c r="D124" s="163"/>
      <c r="E124" s="77"/>
      <c r="F124" s="147"/>
      <c r="G124" s="147"/>
      <c r="H124" s="147"/>
      <c r="I124" s="172"/>
      <c r="J124" s="1"/>
      <c r="K124" s="3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5.75">
      <c r="A125" s="183"/>
      <c r="B125" s="64" t="s">
        <v>125</v>
      </c>
      <c r="C125" s="62"/>
      <c r="D125" s="163"/>
      <c r="E125" s="77"/>
      <c r="F125" s="147"/>
      <c r="G125" s="147"/>
      <c r="H125" s="147"/>
      <c r="I125" s="172"/>
      <c r="J125" s="1"/>
      <c r="K125" s="3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5.75">
      <c r="A126" s="183"/>
      <c r="B126" s="64" t="s">
        <v>126</v>
      </c>
      <c r="C126" s="62"/>
      <c r="D126" s="163"/>
      <c r="E126" s="77"/>
      <c r="F126" s="147"/>
      <c r="G126" s="147"/>
      <c r="H126" s="147"/>
      <c r="I126" s="172"/>
      <c r="J126" s="1"/>
      <c r="K126" s="3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5.75">
      <c r="A127" s="183"/>
      <c r="B127" s="64" t="s">
        <v>136</v>
      </c>
      <c r="C127" s="62"/>
      <c r="D127" s="163"/>
      <c r="E127" s="77"/>
      <c r="F127" s="147"/>
      <c r="G127" s="147"/>
      <c r="H127" s="147"/>
      <c r="I127" s="172"/>
      <c r="J127" s="1"/>
      <c r="K127" s="3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5.75">
      <c r="A128" s="183"/>
      <c r="B128" s="64" t="s">
        <v>137</v>
      </c>
      <c r="C128" s="62"/>
      <c r="D128" s="163"/>
      <c r="E128" s="77"/>
      <c r="F128" s="147"/>
      <c r="G128" s="147"/>
      <c r="H128" s="147"/>
      <c r="I128" s="172"/>
      <c r="J128" s="1"/>
      <c r="K128" s="3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5.75">
      <c r="A129" s="183"/>
      <c r="B129" s="64" t="s">
        <v>121</v>
      </c>
      <c r="C129" s="62"/>
      <c r="D129" s="61">
        <v>0.25</v>
      </c>
      <c r="E129" s="61"/>
      <c r="F129" s="146"/>
      <c r="G129" s="146"/>
      <c r="H129" s="68"/>
      <c r="I129" s="172"/>
      <c r="J129" s="1"/>
      <c r="K129" s="3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5.75">
      <c r="A130" s="183"/>
      <c r="B130" s="64" t="s">
        <v>138</v>
      </c>
      <c r="C130" s="62"/>
      <c r="D130" s="61">
        <v>0.66666666666666663</v>
      </c>
      <c r="E130" s="61"/>
      <c r="F130" s="146"/>
      <c r="G130" s="146"/>
      <c r="H130" s="68"/>
      <c r="I130" s="172"/>
      <c r="J130" s="1"/>
      <c r="K130" s="3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5.75">
      <c r="A131" s="184"/>
      <c r="B131" s="155"/>
      <c r="C131" s="156"/>
      <c r="D131" s="156"/>
      <c r="E131" s="156"/>
      <c r="F131" s="156"/>
      <c r="G131" s="156"/>
      <c r="H131" s="156"/>
      <c r="I131" s="15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5.75">
      <c r="A132" s="183"/>
      <c r="B132" s="88" t="s">
        <v>12</v>
      </c>
      <c r="C132" s="89"/>
      <c r="D132" s="92">
        <f>SUM(D117:D130)</f>
        <v>7.354166666666667</v>
      </c>
      <c r="E132" s="92">
        <f>SUM(E117:E130)</f>
        <v>0</v>
      </c>
      <c r="F132" s="142" t="s">
        <v>151</v>
      </c>
      <c r="G132" s="142"/>
      <c r="H132" s="93"/>
      <c r="I132" s="9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5.75">
      <c r="A133" s="184"/>
      <c r="B133" s="161"/>
      <c r="C133" s="146"/>
      <c r="D133" s="146"/>
      <c r="E133" s="146"/>
      <c r="F133" s="146"/>
      <c r="G133" s="146"/>
      <c r="H133" s="146"/>
      <c r="I133" s="16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5.75">
      <c r="A134" s="183"/>
      <c r="B134" s="170" t="s">
        <v>70</v>
      </c>
      <c r="C134" s="170"/>
      <c r="D134" s="170"/>
      <c r="E134" s="170"/>
      <c r="F134" s="170"/>
      <c r="G134" s="170"/>
      <c r="H134" s="170"/>
      <c r="I134" s="17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30.75" customHeight="1">
      <c r="A135" s="183"/>
      <c r="B135" s="133" t="s">
        <v>192</v>
      </c>
      <c r="C135" s="134"/>
      <c r="D135" s="134"/>
      <c r="E135" s="134"/>
      <c r="F135" s="134"/>
      <c r="G135" s="134"/>
      <c r="H135" s="134"/>
      <c r="I135" s="1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5.75">
      <c r="A136" s="184"/>
      <c r="B136" s="173"/>
      <c r="C136" s="135"/>
      <c r="D136" s="135"/>
      <c r="E136" s="135"/>
      <c r="F136" s="135"/>
      <c r="G136" s="135"/>
      <c r="H136" s="135"/>
      <c r="I136" s="17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5.75">
      <c r="A137" s="183"/>
      <c r="B137" s="171" t="s">
        <v>98</v>
      </c>
      <c r="C137" s="62" t="s">
        <v>99</v>
      </c>
      <c r="D137" s="164" t="s">
        <v>148</v>
      </c>
      <c r="E137" s="78"/>
      <c r="F137" s="147" t="s">
        <v>148</v>
      </c>
      <c r="G137" s="147"/>
      <c r="H137" s="146"/>
      <c r="I137" s="172"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5.75">
      <c r="A138" s="183"/>
      <c r="B138" s="171"/>
      <c r="C138" s="62" t="s">
        <v>100</v>
      </c>
      <c r="D138" s="164"/>
      <c r="E138" s="78"/>
      <c r="F138" s="147"/>
      <c r="G138" s="147"/>
      <c r="H138" s="146"/>
      <c r="I138" s="17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5.75">
      <c r="A139" s="183"/>
      <c r="B139" s="171"/>
      <c r="C139" s="62" t="s">
        <v>101</v>
      </c>
      <c r="D139" s="164"/>
      <c r="E139" s="78"/>
      <c r="F139" s="147"/>
      <c r="G139" s="147"/>
      <c r="H139" s="146"/>
      <c r="I139" s="17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5.75">
      <c r="A140" s="183"/>
      <c r="B140" s="171"/>
      <c r="C140" s="64" t="s">
        <v>196</v>
      </c>
      <c r="D140" s="164"/>
      <c r="E140" s="78"/>
      <c r="F140" s="147"/>
      <c r="G140" s="147"/>
      <c r="H140" s="146"/>
      <c r="I140" s="17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29.25">
      <c r="A141" s="183"/>
      <c r="B141" s="171"/>
      <c r="C141" s="64" t="s">
        <v>197</v>
      </c>
      <c r="D141" s="164"/>
      <c r="E141" s="78"/>
      <c r="F141" s="147"/>
      <c r="G141" s="147"/>
      <c r="H141" s="146"/>
      <c r="I141" s="17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5.75">
      <c r="A142" s="183"/>
      <c r="B142" s="64" t="s">
        <v>102</v>
      </c>
      <c r="C142" s="64"/>
      <c r="D142" s="164"/>
      <c r="E142" s="78"/>
      <c r="F142" s="147"/>
      <c r="G142" s="147"/>
      <c r="H142" s="146"/>
      <c r="I142" s="17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5.75">
      <c r="A143" s="183"/>
      <c r="B143" s="69" t="s">
        <v>103</v>
      </c>
      <c r="C143" s="64"/>
      <c r="D143" s="164"/>
      <c r="E143" s="78"/>
      <c r="F143" s="147"/>
      <c r="G143" s="147"/>
      <c r="H143" s="146"/>
      <c r="I143" s="17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5.75">
      <c r="A144" s="184"/>
      <c r="B144" s="158"/>
      <c r="C144" s="159"/>
      <c r="D144" s="159"/>
      <c r="E144" s="159"/>
      <c r="F144" s="159"/>
      <c r="G144" s="159"/>
      <c r="H144" s="159"/>
      <c r="I144" s="16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5.75">
      <c r="A145" s="183"/>
      <c r="B145" s="88" t="s">
        <v>12</v>
      </c>
      <c r="C145" s="89"/>
      <c r="D145" s="89"/>
      <c r="E145" s="89"/>
      <c r="F145" s="140"/>
      <c r="G145" s="140"/>
      <c r="H145" s="93"/>
      <c r="I145" s="9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5.75">
      <c r="A146" s="184"/>
      <c r="B146" s="143"/>
      <c r="C146" s="144"/>
      <c r="D146" s="144"/>
      <c r="E146" s="144"/>
      <c r="F146" s="144"/>
      <c r="G146" s="144"/>
      <c r="H146" s="144"/>
      <c r="I146" s="14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5.75">
      <c r="A147" s="183"/>
      <c r="B147" s="170" t="s">
        <v>71</v>
      </c>
      <c r="C147" s="170"/>
      <c r="D147" s="170"/>
      <c r="E147" s="170"/>
      <c r="F147" s="170"/>
      <c r="G147" s="170"/>
      <c r="H147" s="170"/>
      <c r="I147" s="17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30" customHeight="1">
      <c r="A148" s="183"/>
      <c r="B148" s="187" t="s">
        <v>193</v>
      </c>
      <c r="C148" s="187"/>
      <c r="D148" s="187"/>
      <c r="E148" s="187"/>
      <c r="F148" s="187"/>
      <c r="G148" s="187"/>
      <c r="H148" s="187"/>
      <c r="I148" s="18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5.75">
      <c r="A149" s="183"/>
      <c r="B149" s="64" t="s">
        <v>98</v>
      </c>
      <c r="C149" s="62"/>
      <c r="D149" s="79" t="s">
        <v>148</v>
      </c>
      <c r="E149" s="79"/>
      <c r="F149" s="148" t="s">
        <v>148</v>
      </c>
      <c r="G149" s="148"/>
      <c r="H149" s="68"/>
      <c r="I149" s="6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5.75">
      <c r="A150" s="184"/>
      <c r="B150" s="155"/>
      <c r="C150" s="156"/>
      <c r="D150" s="156"/>
      <c r="E150" s="156"/>
      <c r="F150" s="156"/>
      <c r="G150" s="156"/>
      <c r="H150" s="156"/>
      <c r="I150" s="15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5.75">
      <c r="A151" s="183"/>
      <c r="B151" s="88" t="s">
        <v>12</v>
      </c>
      <c r="C151" s="89"/>
      <c r="D151" s="89"/>
      <c r="E151" s="89"/>
      <c r="F151" s="140"/>
      <c r="G151" s="140"/>
      <c r="H151" s="93"/>
      <c r="I151" s="9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5.75">
      <c r="A152" s="95"/>
      <c r="B152" s="143"/>
      <c r="C152" s="144"/>
      <c r="D152" s="144"/>
      <c r="E152" s="144"/>
      <c r="F152" s="144"/>
      <c r="G152" s="144"/>
      <c r="H152" s="144"/>
      <c r="I152" s="145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5.75" customHeight="1">
      <c r="A153" s="183" t="s">
        <v>78</v>
      </c>
      <c r="B153" s="170" t="s">
        <v>72</v>
      </c>
      <c r="C153" s="170"/>
      <c r="D153" s="170"/>
      <c r="E153" s="170"/>
      <c r="F153" s="170"/>
      <c r="G153" s="170"/>
      <c r="H153" s="170"/>
      <c r="I153" s="17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33" customHeight="1">
      <c r="A154" s="183"/>
      <c r="B154" s="133" t="s">
        <v>194</v>
      </c>
      <c r="C154" s="134"/>
      <c r="D154" s="134"/>
      <c r="E154" s="134"/>
      <c r="F154" s="134"/>
      <c r="G154" s="134"/>
      <c r="H154" s="134"/>
      <c r="I154" s="13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5.75" customHeight="1">
      <c r="A155" s="183"/>
      <c r="B155" s="135"/>
      <c r="C155" s="135"/>
      <c r="D155" s="135"/>
      <c r="E155" s="135"/>
      <c r="F155" s="135"/>
      <c r="G155" s="135"/>
      <c r="H155" s="135"/>
      <c r="I155" s="13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32.25" customHeight="1">
      <c r="A156" s="183"/>
      <c r="B156" s="80" t="s">
        <v>187</v>
      </c>
      <c r="C156" s="81" t="s">
        <v>198</v>
      </c>
      <c r="D156" s="61">
        <v>0.5</v>
      </c>
      <c r="E156" s="97"/>
      <c r="F156" s="131"/>
      <c r="G156" s="132"/>
      <c r="H156" s="94"/>
      <c r="I156" s="136">
        <f>(D161*100%)/D178</f>
        <v>2.5739105566081576E-2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43.5" customHeight="1">
      <c r="A157" s="183"/>
      <c r="B157" s="171" t="s">
        <v>104</v>
      </c>
      <c r="C157" s="82" t="s">
        <v>199</v>
      </c>
      <c r="D157" s="164" t="s">
        <v>148</v>
      </c>
      <c r="E157" s="78"/>
      <c r="F157" s="147" t="s">
        <v>148</v>
      </c>
      <c r="G157" s="147"/>
      <c r="H157" s="148"/>
      <c r="I157" s="13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5.75">
      <c r="A158" s="183"/>
      <c r="B158" s="171"/>
      <c r="C158" s="62" t="s">
        <v>100</v>
      </c>
      <c r="D158" s="164"/>
      <c r="E158" s="78"/>
      <c r="F158" s="147"/>
      <c r="G158" s="147"/>
      <c r="H158" s="148"/>
      <c r="I158" s="13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5.75">
      <c r="A159" s="183"/>
      <c r="B159" s="171"/>
      <c r="C159" s="64" t="s">
        <v>105</v>
      </c>
      <c r="D159" s="164"/>
      <c r="E159" s="78"/>
      <c r="F159" s="147"/>
      <c r="G159" s="147"/>
      <c r="H159" s="148"/>
      <c r="I159" s="13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5.75">
      <c r="A160" s="184"/>
      <c r="B160" s="161"/>
      <c r="C160" s="146"/>
      <c r="D160" s="146"/>
      <c r="E160" s="146"/>
      <c r="F160" s="146"/>
      <c r="G160" s="146"/>
      <c r="H160" s="146"/>
      <c r="I160" s="16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5.75">
      <c r="A161" s="183"/>
      <c r="B161" s="88" t="s">
        <v>12</v>
      </c>
      <c r="C161" s="89"/>
      <c r="D161" s="92">
        <f>SUM(D156:D159)</f>
        <v>0.5</v>
      </c>
      <c r="E161" s="92">
        <f>SUM(E156:E159)</f>
        <v>0</v>
      </c>
      <c r="F161" s="140"/>
      <c r="G161" s="140"/>
      <c r="H161" s="93"/>
      <c r="I161" s="9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5.75">
      <c r="A162" s="184"/>
      <c r="B162" s="143"/>
      <c r="C162" s="144"/>
      <c r="D162" s="144"/>
      <c r="E162" s="144"/>
      <c r="F162" s="144"/>
      <c r="G162" s="144"/>
      <c r="H162" s="144"/>
      <c r="I162" s="14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5.75">
      <c r="A163" s="183"/>
      <c r="B163" s="170" t="s">
        <v>73</v>
      </c>
      <c r="C163" s="170"/>
      <c r="D163" s="170"/>
      <c r="E163" s="170"/>
      <c r="F163" s="170"/>
      <c r="G163" s="170"/>
      <c r="H163" s="170"/>
      <c r="I163" s="17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33" customHeight="1">
      <c r="A164" s="183"/>
      <c r="B164" s="133" t="s">
        <v>195</v>
      </c>
      <c r="C164" s="133"/>
      <c r="D164" s="133"/>
      <c r="E164" s="133"/>
      <c r="F164" s="133"/>
      <c r="G164" s="133"/>
      <c r="H164" s="133"/>
      <c r="I164" s="13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5.75">
      <c r="A165" s="183"/>
      <c r="B165" s="64" t="s">
        <v>106</v>
      </c>
      <c r="C165" s="62"/>
      <c r="D165" s="164" t="s">
        <v>148</v>
      </c>
      <c r="E165" s="78"/>
      <c r="F165" s="147" t="s">
        <v>148</v>
      </c>
      <c r="G165" s="147"/>
      <c r="H165" s="147"/>
      <c r="I165" s="136">
        <f>(D176*100%)/D178</f>
        <v>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5.75">
      <c r="A166" s="183"/>
      <c r="B166" s="66" t="s">
        <v>96</v>
      </c>
      <c r="C166" s="62"/>
      <c r="D166" s="164"/>
      <c r="E166" s="78"/>
      <c r="F166" s="147"/>
      <c r="G166" s="147"/>
      <c r="H166" s="147"/>
      <c r="I166" s="13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29.25">
      <c r="A167" s="183"/>
      <c r="B167" s="64" t="s">
        <v>93</v>
      </c>
      <c r="C167" s="62"/>
      <c r="D167" s="164"/>
      <c r="E167" s="78"/>
      <c r="F167" s="147"/>
      <c r="G167" s="147"/>
      <c r="H167" s="147"/>
      <c r="I167" s="13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5.75">
      <c r="A168" s="183"/>
      <c r="B168" s="64" t="s">
        <v>107</v>
      </c>
      <c r="C168" s="62"/>
      <c r="D168" s="164"/>
      <c r="E168" s="78"/>
      <c r="F168" s="147"/>
      <c r="G168" s="147"/>
      <c r="H168" s="147"/>
      <c r="I168" s="13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5.75">
      <c r="A169" s="183"/>
      <c r="B169" s="64" t="s">
        <v>92</v>
      </c>
      <c r="C169" s="62"/>
      <c r="D169" s="164"/>
      <c r="E169" s="78"/>
      <c r="F169" s="147"/>
      <c r="G169" s="147"/>
      <c r="H169" s="147"/>
      <c r="I169" s="13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5.75">
      <c r="A170" s="183"/>
      <c r="B170" s="64" t="s">
        <v>82</v>
      </c>
      <c r="C170" s="62"/>
      <c r="D170" s="164"/>
      <c r="E170" s="78"/>
      <c r="F170" s="147"/>
      <c r="G170" s="147"/>
      <c r="H170" s="147"/>
      <c r="I170" s="13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5.75">
      <c r="A171" s="183"/>
      <c r="B171" s="166" t="s">
        <v>108</v>
      </c>
      <c r="C171" s="62" t="s">
        <v>109</v>
      </c>
      <c r="D171" s="164"/>
      <c r="E171" s="78"/>
      <c r="F171" s="147"/>
      <c r="G171" s="147"/>
      <c r="H171" s="147"/>
      <c r="I171" s="13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5.75">
      <c r="A172" s="183"/>
      <c r="B172" s="166"/>
      <c r="C172" s="62" t="s">
        <v>110</v>
      </c>
      <c r="D172" s="164"/>
      <c r="E172" s="78"/>
      <c r="F172" s="147"/>
      <c r="G172" s="147"/>
      <c r="H172" s="147"/>
      <c r="I172" s="13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5.75">
      <c r="A173" s="183"/>
      <c r="B173" s="166"/>
      <c r="C173" s="62" t="s">
        <v>111</v>
      </c>
      <c r="D173" s="164"/>
      <c r="E173" s="78"/>
      <c r="F173" s="147"/>
      <c r="G173" s="147"/>
      <c r="H173" s="147"/>
      <c r="I173" s="13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5.75">
      <c r="A174" s="183"/>
      <c r="B174" s="166"/>
      <c r="C174" s="62" t="s">
        <v>112</v>
      </c>
      <c r="D174" s="164"/>
      <c r="E174" s="78"/>
      <c r="F174" s="147"/>
      <c r="G174" s="147"/>
      <c r="H174" s="147"/>
      <c r="I174" s="13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5.75">
      <c r="A175" s="183"/>
      <c r="B175" s="146"/>
      <c r="C175" s="146"/>
      <c r="D175" s="146"/>
      <c r="E175" s="146"/>
      <c r="F175" s="146"/>
      <c r="G175" s="146"/>
      <c r="H175" s="146"/>
      <c r="I175" s="14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5.75">
      <c r="A176" s="183"/>
      <c r="B176" s="88" t="s">
        <v>12</v>
      </c>
      <c r="C176" s="89"/>
      <c r="D176" s="89"/>
      <c r="E176" s="89"/>
      <c r="F176" s="140"/>
      <c r="G176" s="140"/>
      <c r="H176" s="90"/>
      <c r="I176" s="9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5.75">
      <c r="A177" s="150"/>
      <c r="B177" s="151"/>
      <c r="C177" s="151"/>
      <c r="D177" s="151"/>
      <c r="E177" s="151"/>
      <c r="F177" s="151"/>
      <c r="G177" s="151"/>
      <c r="H177" s="151"/>
      <c r="I177" s="15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5.75">
      <c r="A178" s="86"/>
      <c r="B178" s="84" t="s">
        <v>150</v>
      </c>
      <c r="C178" s="83"/>
      <c r="D178" s="85">
        <f>SUM(D50,D72,D96,D112,D132,D145,D151,D161,D176)*1.1</f>
        <v>19.425694444444446</v>
      </c>
      <c r="E178" s="85">
        <f>SUM(E50,E72,E96,E112,E132,E145,E151,E161,E176)</f>
        <v>0</v>
      </c>
      <c r="F178" s="141" t="s">
        <v>151</v>
      </c>
      <c r="G178" s="141"/>
      <c r="H178" s="83"/>
      <c r="I178" s="87">
        <f>SUM(I25,I55,I77,I101,I117,I137,I156,I165)</f>
        <v>0.90909090909090895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5.75">
      <c r="A179" s="12"/>
      <c r="B179" s="130"/>
      <c r="C179" s="130"/>
      <c r="D179" s="130"/>
      <c r="E179" s="130"/>
      <c r="F179" s="130"/>
      <c r="G179" s="130"/>
      <c r="H179" s="130"/>
      <c r="I179" s="13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36" customHeight="1">
      <c r="A180" s="137" t="s">
        <v>226</v>
      </c>
      <c r="B180" s="138"/>
      <c r="C180" s="138"/>
      <c r="D180" s="138"/>
      <c r="E180" s="138"/>
      <c r="F180" s="138"/>
      <c r="G180" s="138"/>
      <c r="H180" s="138"/>
      <c r="I180" s="139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5.75">
      <c r="A181" s="12"/>
      <c r="B181" s="2"/>
      <c r="C181" s="2"/>
      <c r="D181" s="37"/>
      <c r="E181" s="3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5.75">
      <c r="A182" s="12"/>
      <c r="B182" s="2"/>
      <c r="C182" s="2"/>
      <c r="D182" s="37"/>
      <c r="E182" s="37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5.75">
      <c r="A183" s="12"/>
      <c r="B183" s="2"/>
      <c r="C183" s="2"/>
      <c r="D183" s="37"/>
      <c r="E183" s="3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5.75">
      <c r="A184" s="12"/>
      <c r="B184" s="2"/>
      <c r="C184" s="2"/>
      <c r="D184" s="37"/>
      <c r="E184" s="3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5.75">
      <c r="A185" s="12"/>
      <c r="B185" s="2"/>
      <c r="C185" s="2"/>
      <c r="D185" s="37"/>
      <c r="E185" s="3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5.75">
      <c r="A186" s="12"/>
      <c r="B186" s="2"/>
      <c r="C186" s="2"/>
      <c r="D186" s="37"/>
      <c r="E186" s="3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5.75">
      <c r="A187" s="12"/>
      <c r="B187" s="2"/>
      <c r="C187" s="2"/>
      <c r="D187" s="37"/>
      <c r="E187" s="3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5.75">
      <c r="A188" s="12"/>
      <c r="B188" s="2"/>
      <c r="C188" s="2"/>
      <c r="D188" s="37"/>
      <c r="E188" s="3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5.75">
      <c r="A189" s="12"/>
      <c r="B189" s="2"/>
      <c r="C189" s="2"/>
      <c r="D189" s="37"/>
      <c r="E189" s="3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5.75">
      <c r="A190" s="12"/>
      <c r="B190" s="2"/>
      <c r="C190" s="2"/>
      <c r="D190" s="37"/>
      <c r="E190" s="3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5.75">
      <c r="A191" s="12"/>
      <c r="B191" s="2"/>
      <c r="C191" s="2"/>
      <c r="D191" s="37"/>
      <c r="E191" s="3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5.75">
      <c r="A192" s="12"/>
      <c r="B192" s="2"/>
      <c r="C192" s="2"/>
      <c r="D192" s="37"/>
      <c r="E192" s="37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5.75">
      <c r="A193" s="12"/>
      <c r="B193" s="2"/>
      <c r="C193" s="2"/>
      <c r="D193" s="37"/>
      <c r="E193" s="3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5.75">
      <c r="A194" s="12"/>
      <c r="B194" s="2"/>
      <c r="C194" s="2"/>
      <c r="D194" s="37"/>
      <c r="E194" s="37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5.75">
      <c r="A195" s="12"/>
      <c r="B195" s="2"/>
      <c r="C195" s="2"/>
      <c r="D195" s="37"/>
      <c r="E195" s="37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5.75">
      <c r="A196" s="12"/>
      <c r="B196" s="2"/>
      <c r="C196" s="2"/>
      <c r="D196" s="37"/>
      <c r="E196" s="37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5.75">
      <c r="A197" s="12"/>
      <c r="B197" s="2"/>
      <c r="C197" s="2"/>
      <c r="D197" s="37"/>
      <c r="E197" s="3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5.7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5.7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5.7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5.7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5.7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5.7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5.7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5.7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5.7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5.7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5.7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5.7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5.7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5.7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5.7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5.7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5.7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5.7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5.7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5.7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5.7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5.7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5.7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ht="15.7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</row>
    <row r="222" spans="1:66" ht="15.7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</row>
    <row r="223" spans="1:66" ht="15.7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</row>
    <row r="224" spans="1:66" ht="15.7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</row>
    <row r="225" spans="1:66" ht="15.7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</row>
    <row r="226" spans="1:66" ht="15.7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</row>
    <row r="227" spans="1:66" ht="15.7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</row>
    <row r="228" spans="1:66" ht="15.7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</row>
    <row r="229" spans="1:66" ht="15.7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</row>
    <row r="230" spans="1:66" ht="15.7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</row>
    <row r="231" spans="1:66" ht="15.7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</row>
    <row r="232" spans="1:66" ht="15.7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</row>
    <row r="233" spans="1:66" ht="15.7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</row>
    <row r="234" spans="1:66" ht="15.7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</row>
    <row r="235" spans="1:66" ht="15.7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</row>
    <row r="236" spans="1:66" ht="15.7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</row>
    <row r="237" spans="1:66" ht="15.7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</row>
    <row r="238" spans="1:66" ht="15.7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</row>
    <row r="239" spans="1:66" ht="15.7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</row>
    <row r="240" spans="1:66" ht="15.7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</row>
    <row r="241" spans="1:66" ht="15.7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</row>
    <row r="242" spans="1:66" ht="15.7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</row>
    <row r="243" spans="1:66" ht="15.7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</row>
    <row r="244" spans="1:66" ht="15.7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</row>
    <row r="245" spans="1:66" ht="15.7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</row>
    <row r="246" spans="1:66" ht="15.7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</row>
    <row r="247" spans="1:66" ht="15.7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</row>
    <row r="248" spans="1:66" ht="15.7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</row>
    <row r="249" spans="1:66" ht="15.7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</row>
    <row r="250" spans="1:66" ht="15.7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</row>
    <row r="251" spans="1:66" ht="15.7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</row>
    <row r="252" spans="1:66" ht="15.7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</row>
    <row r="253" spans="1:66" ht="15.7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</row>
    <row r="254" spans="1:66" ht="15.7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</row>
    <row r="255" spans="1:66" ht="15.7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</row>
    <row r="256" spans="1:66" ht="15.7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</row>
    <row r="257" spans="1:66" ht="15.7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</row>
    <row r="258" spans="1:66" ht="15.7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</row>
    <row r="259" spans="1:66" ht="15.7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</row>
    <row r="260" spans="1:66" ht="15.7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</row>
    <row r="261" spans="1:66" ht="15.7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</row>
    <row r="262" spans="1:66" ht="15.7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</row>
    <row r="263" spans="1:66" ht="15.7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</row>
    <row r="264" spans="1:66" ht="15.7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</row>
    <row r="265" spans="1:66" ht="15.7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</row>
    <row r="266" spans="1:66" ht="15.7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</row>
    <row r="267" spans="1:66" ht="15.7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</row>
    <row r="268" spans="1:66" ht="15.7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</row>
    <row r="269" spans="1:66" ht="15.7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</row>
    <row r="270" spans="1:66" ht="15.7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</row>
    <row r="271" spans="1:66" ht="15.7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</row>
    <row r="272" spans="1:66" ht="15.7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</row>
    <row r="273" spans="1:66" ht="15.7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</row>
    <row r="274" spans="1:66" ht="15.7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</row>
    <row r="275" spans="1:66" ht="15.7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</row>
    <row r="276" spans="1:66" ht="15.7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</row>
    <row r="277" spans="1:66" ht="15.7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</row>
    <row r="278" spans="1:66" ht="15.7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</row>
    <row r="279" spans="1:66" ht="15.7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</row>
    <row r="280" spans="1:66" ht="15.7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</row>
    <row r="281" spans="1:66" ht="15.7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</row>
    <row r="282" spans="1:66" ht="15.7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</row>
    <row r="283" spans="1:66" ht="15.7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</row>
    <row r="284" spans="1:66" ht="15.7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</row>
    <row r="285" spans="1:66" ht="15.7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</row>
    <row r="286" spans="1:66" ht="15.7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</row>
    <row r="287" spans="1:66" ht="15.7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</row>
    <row r="288" spans="1:66" ht="15.7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</row>
    <row r="289" spans="1:66" ht="15.7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</row>
    <row r="290" spans="1:66" ht="15.7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</row>
    <row r="291" spans="1:66" ht="15.7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</row>
    <row r="292" spans="1:66" ht="15.7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</row>
    <row r="293" spans="1:66" ht="15.7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</row>
    <row r="294" spans="1:66" ht="15.7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</row>
    <row r="295" spans="1:66" ht="15.7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</row>
    <row r="296" spans="1:66" ht="15.7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</row>
    <row r="297" spans="1:66" ht="15.7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</row>
    <row r="298" spans="1:66" ht="15.7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</row>
    <row r="299" spans="1:66" ht="15.7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</row>
    <row r="300" spans="1:66" ht="15.7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</row>
    <row r="301" spans="1:66" ht="15.7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</row>
    <row r="302" spans="1:66" ht="15.7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</row>
    <row r="303" spans="1:66" ht="15.7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</row>
    <row r="304" spans="1:66" ht="15.7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</row>
    <row r="305" spans="1:66" ht="15.7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</row>
    <row r="306" spans="1:66" ht="15.7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</row>
    <row r="307" spans="1:66" ht="15.7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</row>
    <row r="308" spans="1:66" ht="15.7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</row>
    <row r="309" spans="1:66" ht="15.7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</row>
    <row r="310" spans="1:66" ht="15.7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</row>
    <row r="311" spans="1:66" ht="15.7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</row>
    <row r="312" spans="1:66" ht="15.7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</row>
    <row r="313" spans="1:66" ht="15.7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</row>
    <row r="314" spans="1:66" ht="15.7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</row>
    <row r="315" spans="1:66" ht="15.7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</row>
    <row r="316" spans="1:66" ht="15.7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</row>
    <row r="317" spans="1:66" ht="15.7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</row>
    <row r="318" spans="1:66" ht="15.7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</row>
    <row r="319" spans="1:66" ht="15.7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</row>
    <row r="320" spans="1:66" ht="15.7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</row>
    <row r="321" spans="1:66" ht="15.7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</row>
    <row r="322" spans="1:66" ht="15.7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</row>
    <row r="323" spans="1:66" ht="15.7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</row>
    <row r="324" spans="1:66" ht="15.7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</row>
    <row r="325" spans="1:66" ht="15.7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1:66" ht="15.7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1:66" ht="15.7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1:66" ht="15.7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1:66" ht="15.7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1:66" ht="15.7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1:66" ht="15.7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1:66" ht="15.7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1:66" ht="15.7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1:66" ht="15.7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1:66" ht="15.7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1:66" ht="15.7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1:66" ht="15.7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1:66" ht="15.7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1:66" ht="15.7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1:66" ht="15.7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1:66" ht="15.7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1:66" ht="15.7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1:66" ht="15.7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1:66" ht="15.7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1:66" ht="15.7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1:66" ht="15.7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  <row r="347" spans="1:66" ht="15.7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</row>
    <row r="348" spans="1:66" ht="15.7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</row>
    <row r="349" spans="1:66" ht="15.7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</row>
    <row r="350" spans="1:66" ht="15.7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</row>
    <row r="351" spans="1:66" ht="15.7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</row>
    <row r="352" spans="1:66" ht="15.7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</row>
    <row r="353" spans="1:66" ht="15.7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</row>
    <row r="354" spans="1:66" ht="15.7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</row>
    <row r="355" spans="1:66" ht="15.7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</row>
    <row r="356" spans="1:66" ht="15.7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</row>
    <row r="357" spans="1:66" ht="15.7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</row>
    <row r="358" spans="1:66" ht="15.7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</row>
    <row r="359" spans="1:66" ht="15.7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</row>
    <row r="360" spans="1:66" ht="15.7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</row>
    <row r="361" spans="1:66" ht="15.7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</row>
    <row r="362" spans="1:66" ht="15.7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</row>
    <row r="363" spans="1:66" ht="15.7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</row>
    <row r="364" spans="1:66" ht="15.7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</row>
    <row r="365" spans="1:66" ht="15.7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</row>
    <row r="366" spans="1:66" ht="15.7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</row>
    <row r="367" spans="1:66" ht="15.7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</row>
    <row r="368" spans="1:66" ht="15.7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</row>
    <row r="369" spans="1:66" ht="15.7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</row>
    <row r="370" spans="1:66" ht="15.7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</row>
    <row r="371" spans="1:66" ht="15.7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</row>
    <row r="372" spans="1:66" ht="15.7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</row>
    <row r="373" spans="1:66" ht="15.7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</row>
    <row r="374" spans="1:66" ht="15.7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</row>
    <row r="375" spans="1:66" ht="15.7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</row>
    <row r="376" spans="1:66" ht="15.7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</row>
    <row r="377" spans="1:66" ht="15.7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</row>
    <row r="378" spans="1:66" ht="15.7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</row>
    <row r="379" spans="1:66" ht="15.7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</row>
    <row r="380" spans="1:66" ht="15.7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</row>
    <row r="381" spans="1:66" ht="15.7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</row>
    <row r="382" spans="1:66" ht="15.7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</row>
    <row r="383" spans="1:66" ht="15.7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</row>
    <row r="384" spans="1:66" ht="15.7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</row>
    <row r="385" spans="1:66" ht="15.7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</row>
    <row r="386" spans="1:66" ht="15.7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</row>
    <row r="387" spans="1:66" ht="15.7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</row>
    <row r="388" spans="1:66" ht="15.7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</row>
    <row r="389" spans="1:66" ht="15.7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</row>
    <row r="390" spans="1:66" ht="15.7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</row>
    <row r="391" spans="1:66" ht="15.7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</row>
    <row r="392" spans="1:66" ht="15.7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</row>
    <row r="393" spans="1:66" ht="15.7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</row>
    <row r="394" spans="1:66" ht="15.7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</row>
    <row r="395" spans="1:66" ht="15.7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</row>
    <row r="396" spans="1:66" ht="15.7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</row>
    <row r="397" spans="1:66" ht="15.7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</row>
    <row r="398" spans="1:66" ht="15.7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</row>
    <row r="399" spans="1:66" ht="15.7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</row>
    <row r="400" spans="1:66" ht="15.7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</row>
    <row r="401" spans="1:66" ht="15.7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</row>
    <row r="402" spans="1:66" ht="15.7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</row>
    <row r="403" spans="1:66" ht="15.7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</row>
    <row r="404" spans="1:66" ht="15.7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</row>
    <row r="405" spans="1:66" ht="15.7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</row>
    <row r="406" spans="1:66" ht="15.7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</row>
    <row r="407" spans="1:66" ht="15.7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</row>
    <row r="408" spans="1:66" ht="15.7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</row>
    <row r="409" spans="1:66" ht="15.7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</row>
    <row r="410" spans="1:66" ht="15.7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</row>
    <row r="411" spans="1:66" ht="15.7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</row>
    <row r="412" spans="1:66" ht="15.7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</row>
    <row r="413" spans="1:66" ht="15.7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</row>
    <row r="414" spans="1:66" ht="15.7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</row>
    <row r="415" spans="1:66" ht="15.7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</row>
    <row r="416" spans="1:66" ht="15.7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</row>
    <row r="417" spans="1:66" ht="15.7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</row>
    <row r="418" spans="1:66" ht="15.7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</row>
    <row r="419" spans="1:66" ht="15.7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</row>
    <row r="420" spans="1:66" ht="15.7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</row>
    <row r="421" spans="1:66" ht="15.7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</row>
    <row r="422" spans="1:66" ht="15.7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</row>
    <row r="423" spans="1:66" ht="15.7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</row>
    <row r="424" spans="1:66" ht="15.7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</row>
    <row r="425" spans="1:66" ht="15.7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</row>
    <row r="426" spans="1:66" ht="15.7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</row>
    <row r="427" spans="1:66" ht="15.7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</row>
    <row r="428" spans="1:66" ht="15.7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</row>
    <row r="429" spans="1:66" ht="15.7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</row>
    <row r="430" spans="1:66" ht="15.7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</row>
    <row r="431" spans="1:66" ht="15.7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</row>
    <row r="432" spans="1:66" ht="15.7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</row>
    <row r="433" spans="1:66" ht="15.7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</row>
    <row r="434" spans="1:66" ht="15.7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</row>
    <row r="435" spans="1:66" ht="15.7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</row>
    <row r="436" spans="1:66" ht="15.7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</row>
    <row r="437" spans="1:66" ht="15.7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</row>
    <row r="438" spans="1:66" ht="15.7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</row>
    <row r="439" spans="1:66" ht="15.7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</row>
  </sheetData>
  <mergeCells count="197">
    <mergeCell ref="A52:A151"/>
    <mergeCell ref="A153:A176"/>
    <mergeCell ref="A13:I13"/>
    <mergeCell ref="A22:A50"/>
    <mergeCell ref="A14:B14"/>
    <mergeCell ref="A15:B15"/>
    <mergeCell ref="A16:B16"/>
    <mergeCell ref="A17:B17"/>
    <mergeCell ref="D14:H14"/>
    <mergeCell ref="F40:G44"/>
    <mergeCell ref="B49:I49"/>
    <mergeCell ref="B93:B94"/>
    <mergeCell ref="B90:B91"/>
    <mergeCell ref="B97:I97"/>
    <mergeCell ref="B114:I114"/>
    <mergeCell ref="I101:I109"/>
    <mergeCell ref="B75:I75"/>
    <mergeCell ref="B76:I76"/>
    <mergeCell ref="B99:I99"/>
    <mergeCell ref="B74:I74"/>
    <mergeCell ref="B148:I148"/>
    <mergeCell ref="B164:I164"/>
    <mergeCell ref="B66:B67"/>
    <mergeCell ref="B69:B70"/>
    <mergeCell ref="F50:G50"/>
    <mergeCell ref="A20:C20"/>
    <mergeCell ref="B30:B31"/>
    <mergeCell ref="B46:B48"/>
    <mergeCell ref="I55:I70"/>
    <mergeCell ref="I77:I94"/>
    <mergeCell ref="B135:I135"/>
    <mergeCell ref="D26:D28"/>
    <mergeCell ref="D35:D38"/>
    <mergeCell ref="D40:D44"/>
    <mergeCell ref="F20:G20"/>
    <mergeCell ref="B100:I100"/>
    <mergeCell ref="B115:I115"/>
    <mergeCell ref="B116:I116"/>
    <mergeCell ref="B71:I71"/>
    <mergeCell ref="B22:I22"/>
    <mergeCell ref="B51:I51"/>
    <mergeCell ref="B52:I52"/>
    <mergeCell ref="B53:I53"/>
    <mergeCell ref="B54:I54"/>
    <mergeCell ref="B24:I24"/>
    <mergeCell ref="B32:B33"/>
    <mergeCell ref="B95:I95"/>
    <mergeCell ref="B111:I111"/>
    <mergeCell ref="A3:I3"/>
    <mergeCell ref="A1:I1"/>
    <mergeCell ref="A4:B4"/>
    <mergeCell ref="A2:I2"/>
    <mergeCell ref="A5:B5"/>
    <mergeCell ref="A6:B6"/>
    <mergeCell ref="A7:B7"/>
    <mergeCell ref="A8:B8"/>
    <mergeCell ref="C5:I5"/>
    <mergeCell ref="C6:I6"/>
    <mergeCell ref="C7:I7"/>
    <mergeCell ref="C8:I8"/>
    <mergeCell ref="C4:I4"/>
    <mergeCell ref="A9:B9"/>
    <mergeCell ref="A10:B10"/>
    <mergeCell ref="A11:B11"/>
    <mergeCell ref="B146:I146"/>
    <mergeCell ref="B153:I153"/>
    <mergeCell ref="B163:I163"/>
    <mergeCell ref="B157:B159"/>
    <mergeCell ref="B171:B174"/>
    <mergeCell ref="B113:I113"/>
    <mergeCell ref="B134:I134"/>
    <mergeCell ref="B133:I133"/>
    <mergeCell ref="B147:I147"/>
    <mergeCell ref="I117:I130"/>
    <mergeCell ref="I137:I143"/>
    <mergeCell ref="B137:B141"/>
    <mergeCell ref="B136:I136"/>
    <mergeCell ref="B73:I73"/>
    <mergeCell ref="B98:I98"/>
    <mergeCell ref="C10:I10"/>
    <mergeCell ref="C9:I9"/>
    <mergeCell ref="F35:G39"/>
    <mergeCell ref="A19:I19"/>
    <mergeCell ref="A21:I21"/>
    <mergeCell ref="C11:I11"/>
    <mergeCell ref="A12:I12"/>
    <mergeCell ref="D15:H15"/>
    <mergeCell ref="D16:H16"/>
    <mergeCell ref="D17:H17"/>
    <mergeCell ref="D18:H18"/>
    <mergeCell ref="F45:G45"/>
    <mergeCell ref="F46:G48"/>
    <mergeCell ref="B25:B29"/>
    <mergeCell ref="F34:G34"/>
    <mergeCell ref="F25:G29"/>
    <mergeCell ref="B35:B39"/>
    <mergeCell ref="B40:B44"/>
    <mergeCell ref="B23:I23"/>
    <mergeCell ref="A18:B18"/>
    <mergeCell ref="F30:G31"/>
    <mergeCell ref="F32:G33"/>
    <mergeCell ref="I25:I48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B131:I131"/>
    <mergeCell ref="B144:I144"/>
    <mergeCell ref="B150:I150"/>
    <mergeCell ref="B160:I160"/>
    <mergeCell ref="B175:I175"/>
    <mergeCell ref="D123:D128"/>
    <mergeCell ref="D165:D174"/>
    <mergeCell ref="D157:D159"/>
    <mergeCell ref="D137:D143"/>
    <mergeCell ref="F130:G130"/>
    <mergeCell ref="F137:G143"/>
    <mergeCell ref="F149:G149"/>
    <mergeCell ref="F157:G159"/>
    <mergeCell ref="H157:H159"/>
    <mergeCell ref="B152:I152"/>
    <mergeCell ref="H137:H143"/>
    <mergeCell ref="F165:G174"/>
    <mergeCell ref="H165:H174"/>
    <mergeCell ref="I165:I174"/>
    <mergeCell ref="F129:G129"/>
    <mergeCell ref="A177:I177"/>
    <mergeCell ref="H25:H29"/>
    <mergeCell ref="H30:H31"/>
    <mergeCell ref="H32:H33"/>
    <mergeCell ref="H35:H39"/>
    <mergeCell ref="H40:H44"/>
    <mergeCell ref="H46:H48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101:G101"/>
    <mergeCell ref="F117:G117"/>
    <mergeCell ref="F118:G118"/>
    <mergeCell ref="F119:G119"/>
    <mergeCell ref="F120:G120"/>
    <mergeCell ref="F121:G121"/>
    <mergeCell ref="F122:G122"/>
    <mergeCell ref="F123:G128"/>
    <mergeCell ref="F109:G109"/>
    <mergeCell ref="F110:G110"/>
    <mergeCell ref="B179:I179"/>
    <mergeCell ref="F156:G156"/>
    <mergeCell ref="B154:I154"/>
    <mergeCell ref="B155:I155"/>
    <mergeCell ref="I156:I159"/>
    <mergeCell ref="A180:I180"/>
    <mergeCell ref="F176:G176"/>
    <mergeCell ref="F178:G178"/>
    <mergeCell ref="F72:G72"/>
    <mergeCell ref="F96:G96"/>
    <mergeCell ref="F112:G112"/>
    <mergeCell ref="F132:G132"/>
    <mergeCell ref="F145:G145"/>
    <mergeCell ref="F151:G151"/>
    <mergeCell ref="F161:G161"/>
    <mergeCell ref="B162:I162"/>
    <mergeCell ref="F102:G102"/>
    <mergeCell ref="F103:G103"/>
    <mergeCell ref="F104:G104"/>
    <mergeCell ref="F105:G105"/>
    <mergeCell ref="F106:G106"/>
    <mergeCell ref="F107:G107"/>
    <mergeCell ref="F108:G108"/>
    <mergeCell ref="H123:H128"/>
  </mergeCells>
  <printOptions horizontalCentered="1"/>
  <pageMargins left="0.78740157480314965" right="0.23622047244094491" top="0.74803149606299213" bottom="0.74803149606299213" header="0.31496062992125984" footer="0.31496062992125984"/>
  <pageSetup paperSize="139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R429"/>
  <sheetViews>
    <sheetView zoomScale="115" zoomScaleNormal="115" workbookViewId="0">
      <selection activeCell="I12" sqref="I12"/>
    </sheetView>
  </sheetViews>
  <sheetFormatPr defaultRowHeight="15"/>
  <cols>
    <col min="1" max="1" width="51.5703125" customWidth="1"/>
    <col min="2" max="2" width="15.85546875" customWidth="1"/>
    <col min="3" max="3" width="15.28515625" customWidth="1"/>
    <col min="4" max="4" width="17.140625" customWidth="1"/>
  </cols>
  <sheetData>
    <row r="1" spans="1:18">
      <c r="A1" s="177"/>
      <c r="B1" s="177"/>
      <c r="C1" s="177"/>
      <c r="D1" s="177"/>
    </row>
    <row r="2" spans="1:18" ht="18">
      <c r="A2" s="191" t="s">
        <v>216</v>
      </c>
      <c r="B2" s="191"/>
      <c r="C2" s="191"/>
      <c r="D2" s="191"/>
    </row>
    <row r="3" spans="1:18">
      <c r="A3" s="177"/>
      <c r="B3" s="177"/>
      <c r="C3" s="177"/>
      <c r="D3" s="177"/>
    </row>
    <row r="4" spans="1:18">
      <c r="A4" s="118" t="s">
        <v>206</v>
      </c>
      <c r="B4" s="49" t="s">
        <v>182</v>
      </c>
      <c r="C4" s="6">
        <f>'DESPESAS ADMINISTRATIVAS'!G68</f>
        <v>4820.1283333333331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18"/>
      <c r="B5" s="27" t="s">
        <v>183</v>
      </c>
      <c r="C5" s="56">
        <f>(C4/223)*466</f>
        <v>10072.555171898355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27"/>
      <c r="B6" s="127"/>
      <c r="C6" s="127"/>
      <c r="D6" s="12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55" t="s">
        <v>207</v>
      </c>
      <c r="B7" s="33" t="s">
        <v>227</v>
      </c>
      <c r="C7" s="24">
        <f>'CUSTOS DO SERVIÇO'!C38</f>
        <v>1194.99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17"/>
      <c r="B8" s="117"/>
      <c r="C8" s="117"/>
      <c r="D8" s="1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18" t="s">
        <v>181</v>
      </c>
      <c r="B9" s="27" t="s">
        <v>31</v>
      </c>
      <c r="C9" s="31" t="s">
        <v>204</v>
      </c>
      <c r="D9" s="192" t="s">
        <v>205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18"/>
      <c r="B10" s="27" t="s">
        <v>180</v>
      </c>
      <c r="C10" s="31">
        <v>3.1090277777777775</v>
      </c>
      <c r="D10" s="19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17"/>
      <c r="B11" s="117"/>
      <c r="C11" s="117"/>
      <c r="D11" s="1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18" t="s">
        <v>209</v>
      </c>
      <c r="B12" s="1" t="s">
        <v>182</v>
      </c>
      <c r="C12" s="50">
        <f>'PRODUÇÃO E PRODUTIVIDADE'!D178</f>
        <v>19.425694444444446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18"/>
      <c r="B13" s="1" t="s">
        <v>210</v>
      </c>
      <c r="C13" s="50">
        <f>(C12*50%)</f>
        <v>9.7128472222222229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118"/>
      <c r="B14" s="1" t="s">
        <v>211</v>
      </c>
      <c r="C14" s="50">
        <f>(C12*50%)</f>
        <v>9.7128472222222229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17"/>
      <c r="B15" s="117"/>
      <c r="C15" s="117"/>
      <c r="D15" s="1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90" t="s">
        <v>212</v>
      </c>
      <c r="B16" s="27" t="s">
        <v>31</v>
      </c>
      <c r="C16" s="6">
        <f>SUM('DESPESAS ADMINISTRATIVAS'!D7:E10)/148.74</f>
        <v>73.396458025189375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90"/>
      <c r="B17" s="27" t="s">
        <v>180</v>
      </c>
      <c r="C17" s="6">
        <f>SUM('DESPESAS ADMINISTRATIVAS'!D11:E11,'DESPESAS ADMINISTRATIVAS'!D12:E12)/74.37</f>
        <v>16.471695576173186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117"/>
      <c r="B18" s="117"/>
      <c r="C18" s="117"/>
      <c r="D18" s="1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55" t="s">
        <v>213</v>
      </c>
      <c r="B19" s="1" t="s">
        <v>182</v>
      </c>
      <c r="C19" s="6">
        <v>20939.71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17"/>
      <c r="B20" s="117"/>
      <c r="C20" s="117"/>
      <c r="D20" s="1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189" t="s">
        <v>215</v>
      </c>
      <c r="B21" s="189"/>
      <c r="C21" s="52">
        <f>SUM(C5,C7,C19)</f>
        <v>32207.255171898352</v>
      </c>
      <c r="D21" s="5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17"/>
      <c r="B22" s="117"/>
      <c r="C22" s="117"/>
      <c r="D22" s="11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55" t="s">
        <v>208</v>
      </c>
      <c r="B23" s="32">
        <v>0.2</v>
      </c>
      <c r="C23" s="6">
        <f>(C21*20%)</f>
        <v>6441.451034379671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117"/>
      <c r="B24" s="117"/>
      <c r="C24" s="117"/>
      <c r="D24" s="1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189" t="s">
        <v>215</v>
      </c>
      <c r="B25" s="189"/>
      <c r="C25" s="52">
        <f>SUM(C21,C23)</f>
        <v>38648.706206278024</v>
      </c>
      <c r="D25" s="5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117"/>
      <c r="B26" s="117"/>
      <c r="C26" s="117"/>
      <c r="D26" s="11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48" t="s">
        <v>214</v>
      </c>
      <c r="B27" s="51">
        <v>0.17</v>
      </c>
      <c r="C27" s="6">
        <f>(C25*17%)</f>
        <v>6570.2800550672646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117"/>
      <c r="B28" s="117"/>
      <c r="C28" s="117"/>
      <c r="D28" s="1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88" t="s">
        <v>182</v>
      </c>
      <c r="B29" s="188"/>
      <c r="C29" s="57">
        <f>SUM(C25,C27)</f>
        <v>45218.986261345286</v>
      </c>
      <c r="D29" s="5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</sheetData>
  <mergeCells count="21">
    <mergeCell ref="A1:D1"/>
    <mergeCell ref="A2:D2"/>
    <mergeCell ref="A3:D3"/>
    <mergeCell ref="A9:A10"/>
    <mergeCell ref="D9:D10"/>
    <mergeCell ref="A6:D6"/>
    <mergeCell ref="A8:D8"/>
    <mergeCell ref="A4:A5"/>
    <mergeCell ref="A16:A17"/>
    <mergeCell ref="A15:D15"/>
    <mergeCell ref="A11:D11"/>
    <mergeCell ref="A12:A14"/>
    <mergeCell ref="A18:D18"/>
    <mergeCell ref="A28:D28"/>
    <mergeCell ref="A29:B29"/>
    <mergeCell ref="A22:D22"/>
    <mergeCell ref="A26:D26"/>
    <mergeCell ref="A20:D20"/>
    <mergeCell ref="A21:B21"/>
    <mergeCell ref="A24:D24"/>
    <mergeCell ref="A25:B25"/>
  </mergeCells>
  <pageMargins left="0.511811024" right="0.511811024" top="0.78740157499999996" bottom="0.78740157499999996" header="0.31496062000000002" footer="0.31496062000000002"/>
  <pageSetup paperSize="13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OBS INICIAL</vt:lpstr>
      <vt:lpstr>DESPESAS ADMINISTRATIVAS</vt:lpstr>
      <vt:lpstr>CUSTOS DO SERVIÇO</vt:lpstr>
      <vt:lpstr>PRODUÇÃO E PRODUTIVIDADE</vt:lpstr>
      <vt:lpstr>PREÇO DE VENDA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 passaglia</cp:lastModifiedBy>
  <cp:lastPrinted>2020-07-07T19:39:07Z</cp:lastPrinted>
  <dcterms:created xsi:type="dcterms:W3CDTF">2020-04-15T20:48:49Z</dcterms:created>
  <dcterms:modified xsi:type="dcterms:W3CDTF">2020-11-19T14:14:38Z</dcterms:modified>
</cp:coreProperties>
</file>